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interkonzalting.sharepoint.com/sites/obnova/Zajednicki dokumenti/HAZU - Muzej arhitekture/Projekti/Troškovnik/"/>
    </mc:Choice>
  </mc:AlternateContent>
  <xr:revisionPtr revIDLastSave="0" documentId="8_{3613110A-368A-4C8F-A9A6-56C41AB2CF5D}" xr6:coauthVersionLast="47" xr6:coauthVersionMax="47" xr10:uidLastSave="{00000000-0000-0000-0000-000000000000}"/>
  <bookViews>
    <workbookView xWindow="-120" yWindow="-120" windowWidth="29040" windowHeight="15840" xr2:uid="{2FF1CC41-E671-4C4F-A8C9-D0F8E58C6C74}"/>
  </bookViews>
  <sheets>
    <sheet name="Naslovnica" sheetId="19" r:id="rId1"/>
    <sheet name="Rekapitulacija" sheetId="21" r:id="rId2"/>
    <sheet name="Opći uvjeti" sheetId="8" r:id="rId3"/>
    <sheet name="A. Građevinsko-obrtnički radovi" sheetId="3" r:id="rId4"/>
    <sheet name="B. Vodovd i odvodnja" sheetId="22" r:id="rId5"/>
    <sheet name="C. Struja i vatrodojava" sheetId="23" r:id="rId6"/>
    <sheet name="D. Grijanje i hlađenje" sheetId="24" r:id="rId7"/>
    <sheet name="E. Vertikalni transport" sheetId="25" r:id="rId8"/>
    <sheet name="F. Krajobrazno uređenje" sheetId="20" r:id="rId9"/>
  </sheets>
  <externalReferences>
    <externalReference r:id="rId10"/>
  </externalReferences>
  <definedNames>
    <definedName name="_1Excel_BuiltIn_Print_Area_1">#REF!</definedName>
    <definedName name="ASD">#REF!</definedName>
    <definedName name="AVD">#REF!</definedName>
    <definedName name="BETONSKI_I_ARM.BET._RADOVI">#REF!</definedName>
    <definedName name="BETONSKI_I_ARM.BETONSKI_RADOVI">#REF!</definedName>
    <definedName name="BOD">#REF!</definedName>
    <definedName name="BODIC">#REF!</definedName>
    <definedName name="BODICA">#REF!</definedName>
    <definedName name="BRAVARIJA_SKLONIŠTA">#REF!</definedName>
    <definedName name="CRNA_BRAVARIJA">#REF!</definedName>
    <definedName name="č">#REF!</definedName>
    <definedName name="ČELIČNA_KONSTRUKCIJA">#REF!</definedName>
    <definedName name="dd">#REF!</definedName>
    <definedName name="DIMNJACI">#REF!</definedName>
    <definedName name="DIZALA">#REF!</definedName>
    <definedName name="EXCEG">#REF!</definedName>
    <definedName name="Excel_BuiltIn_Print_Area_1">#REF!</definedName>
    <definedName name="Excel_BuiltIn_Print_Area_1_1">#REF!</definedName>
    <definedName name="Excel_BuiltIn_Print_Area_2">#REF!</definedName>
    <definedName name="Excel_BuiltIn_Print_Area_3">#REF!</definedName>
    <definedName name="Excel_BuiltIn_Print_Area_4">#REF!</definedName>
    <definedName name="Excel_BuiltIn_Print_Area_5">#REF!</definedName>
    <definedName name="Excel_BuiltIn_Print_Titles">#REF!</definedName>
    <definedName name="Excel_BuiltIn_Print_Titles_1">#REF!</definedName>
    <definedName name="Excel_BuiltIn_Print_Titles_1_1">#REF!</definedName>
    <definedName name="Excel_BuiltIn_Print_Titles_2">#REF!</definedName>
    <definedName name="Excel_BuiltIn_Print_Titles_3">#REF!</definedName>
    <definedName name="Excel_BuiltIn_Print_Titles_4">#REF!</definedName>
    <definedName name="Excel_BuiltIn_Print_Titles_5">#REF!</definedName>
    <definedName name="FASADERSKI_RADOVI">#REF!</definedName>
    <definedName name="Gradjevina">#REF!</definedName>
    <definedName name="INOX_BRAVARIJA">#REF!</definedName>
    <definedName name="IZOLACIJE">[1]dvorana!#REF!</definedName>
    <definedName name="IZOLATERSKI_RADOVI">#REF!</definedName>
    <definedName name="k">#REF!</definedName>
    <definedName name="KAMENARSKI_RADOVI">#REF!</definedName>
    <definedName name="KERAMIČARSKI_I_KAMENARSKI_RADOVI">[1]dvorana!#REF!</definedName>
    <definedName name="KERAMIČARSKI_RADOVI">#REF!</definedName>
    <definedName name="KROVOPOKRIVAČKI_RADOVI">#REF!</definedName>
    <definedName name="LIMARSKI_RADOVI">#REF!</definedName>
    <definedName name="M">#REF!</definedName>
    <definedName name="MMMMMMMM">#REF!</definedName>
    <definedName name="NEHRĐAJUĆA_BRAVARIJA">#REF!</definedName>
    <definedName name="OSTALI_RADOVI">#REF!</definedName>
    <definedName name="PILOTI">#REF!</definedName>
    <definedName name="PODOVI">#REF!</definedName>
    <definedName name="Ponudjac">#REF!</definedName>
    <definedName name="pop">#REF!</definedName>
    <definedName name="PREGRADNE_STIJENE">#REF!</definedName>
    <definedName name="_xlnm.Print_Area" localSheetId="3">'A. Građevinsko-obrtnički radovi'!$A$1:$G$475</definedName>
    <definedName name="_xlnm.Print_Area" localSheetId="4">'B. Vodovd i odvodnja'!$A$1:$G$95</definedName>
    <definedName name="_xlnm.Print_Area" localSheetId="5">'C. Struja i vatrodojava'!$A:$G</definedName>
    <definedName name="_xlnm.Print_Area" localSheetId="6">'D. Grijanje i hlađenje'!$A:$G</definedName>
    <definedName name="_xlnm.Print_Area" localSheetId="7">'E. Vertikalni transport'!$A:$G</definedName>
    <definedName name="_xlnm.Print_Area" localSheetId="8">'F. Krajobrazno uređenje'!$A$1:$G$913</definedName>
    <definedName name="_xlnm.Print_Area" localSheetId="0">Naslovnica!$A:$B</definedName>
    <definedName name="_xlnm.Print_Area" localSheetId="2">'Opći uvjeti'!$A$1:$A$238</definedName>
    <definedName name="_xlnm.Print_Area" localSheetId="1">Rekapitulacija!$A:$G</definedName>
    <definedName name="_xlnm.Print_Titles" localSheetId="3">'A. Građevinsko-obrtnički radovi'!$1:$2</definedName>
    <definedName name="_xlnm.Print_Titles" localSheetId="4">'B. Vodovd i odvodnja'!$1:$2</definedName>
    <definedName name="_xlnm.Print_Titles" localSheetId="5">'C. Struja i vatrodojava'!$1:$2</definedName>
    <definedName name="_xlnm.Print_Titles" localSheetId="6">'D. Grijanje i hlađenje'!$1:$2</definedName>
    <definedName name="_xlnm.Print_Titles" localSheetId="7">'E. Vertikalni transport'!$1:$2</definedName>
    <definedName name="_xlnm.Print_Titles" localSheetId="8">'F. Krajobrazno uređenje'!$1:$2</definedName>
    <definedName name="PROTUPOŽARNA_BRAVARIJA">#REF!</definedName>
    <definedName name="R_E_K_A_P_I_T_U_L_A_C_I_J_A">#REF!</definedName>
    <definedName name="rbr">#REF!</definedName>
    <definedName name="RTG_BRAVARIJA">#REF!</definedName>
    <definedName name="RUŠENJA_I_PRILAGODBE">#REF!</definedName>
    <definedName name="RUŠENJA_I_PRILAGODBE_GRAĐEVINSKIH_ELEMENATA_POSTOJEĆIH_GRAĐEVINA">[1]dvorana!#REF!</definedName>
    <definedName name="SOBOSLIKARSKI_RADOVI">#REF!</definedName>
    <definedName name="SPUŠTENI_STROPOVI">#REF!</definedName>
    <definedName name="STOLARSKI_RADOVI">#REF!</definedName>
    <definedName name="UKLANJANJE_OBJEKATA_I_IZGRADNJA_PRIVREMENE_SAOBRAČAJNICE">#REF!</definedName>
    <definedName name="UNUTARNJA_ALUMINIJSKA__BRAVARIJA">#REF!</definedName>
    <definedName name="UNUTARNJA_ALUMINIJSKA_BRAVARIJA">#REF!</definedName>
    <definedName name="VANJSKA_ALUMINIJSKA__BRAVARIJA">#REF!</definedName>
    <definedName name="VANJSKA_ALUMINIJSKA_BRAVARIJA">#REF!</definedName>
    <definedName name="ZEMLJANI_RADOVI">#REF!</definedName>
    <definedName name="ZIDARSKI_RADOVI">#REF!</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5" i="3" l="1"/>
  <c r="G23" i="3"/>
  <c r="G141" i="3" l="1"/>
  <c r="G140" i="3"/>
  <c r="C143" i="3"/>
  <c r="G402" i="3" l="1"/>
  <c r="G401" i="3"/>
  <c r="G389" i="3"/>
  <c r="G424" i="3"/>
  <c r="G426" i="3"/>
  <c r="G135" i="3" l="1"/>
  <c r="G134" i="3"/>
  <c r="G133" i="3"/>
  <c r="G132" i="3"/>
  <c r="G131" i="3"/>
  <c r="G137" i="3"/>
  <c r="G43" i="22" l="1"/>
  <c r="G42" i="22"/>
  <c r="G41" i="22"/>
  <c r="G316" i="23" l="1"/>
  <c r="G314" i="23"/>
  <c r="G312" i="23"/>
  <c r="G310" i="23"/>
  <c r="G308" i="23"/>
  <c r="G298" i="23" l="1"/>
  <c r="G126" i="3"/>
  <c r="G125" i="3"/>
  <c r="G124" i="3"/>
  <c r="G123" i="3"/>
  <c r="G347" i="3"/>
  <c r="G114" i="3"/>
  <c r="G80" i="3"/>
  <c r="G113" i="3"/>
  <c r="C447" i="3" l="1"/>
  <c r="C21" i="21" l="1"/>
  <c r="C17" i="21"/>
  <c r="G295" i="3" l="1"/>
  <c r="G296" i="3"/>
  <c r="G297" i="3"/>
  <c r="G287" i="3"/>
  <c r="G288" i="3"/>
  <c r="G289" i="3"/>
  <c r="G290" i="3"/>
  <c r="G291" i="3"/>
  <c r="G292" i="3"/>
  <c r="G293" i="3"/>
  <c r="G294" i="3"/>
  <c r="G286" i="3"/>
  <c r="G285" i="3"/>
  <c r="C47" i="3"/>
  <c r="G82" i="3"/>
  <c r="G77" i="3"/>
  <c r="G76" i="3"/>
  <c r="G75" i="3"/>
  <c r="G73" i="3"/>
  <c r="G72" i="3"/>
  <c r="G71" i="3"/>
  <c r="G67" i="3"/>
  <c r="G66" i="3"/>
  <c r="G65" i="3"/>
  <c r="G63" i="3"/>
  <c r="G62" i="3"/>
  <c r="G61" i="3"/>
  <c r="G81" i="3"/>
  <c r="G57" i="3"/>
  <c r="G438" i="3"/>
  <c r="G434" i="3"/>
  <c r="G92" i="3"/>
  <c r="G112" i="3"/>
  <c r="G119" i="3"/>
  <c r="G118" i="3"/>
  <c r="G117" i="3"/>
  <c r="G303" i="3"/>
  <c r="G252" i="3"/>
  <c r="C461" i="3"/>
  <c r="C473" i="3"/>
  <c r="C440" i="3"/>
  <c r="C254" i="3"/>
  <c r="G343" i="3"/>
  <c r="G379" i="3"/>
  <c r="G271" i="3"/>
  <c r="G270" i="3"/>
  <c r="G280" i="3"/>
  <c r="G268" i="3"/>
  <c r="G267" i="3"/>
  <c r="G266" i="3"/>
  <c r="G279" i="3"/>
  <c r="G265" i="3"/>
  <c r="G269" i="3"/>
  <c r="G199" i="3"/>
  <c r="G213" i="3"/>
  <c r="G191" i="3"/>
  <c r="G209" i="3"/>
  <c r="C13" i="21"/>
  <c r="A13" i="21"/>
  <c r="G23" i="25"/>
  <c r="G21" i="25"/>
  <c r="G17" i="25"/>
  <c r="G15" i="25"/>
  <c r="G254" i="3" l="1"/>
  <c r="G461" i="3" s="1"/>
  <c r="G25" i="25"/>
  <c r="G440" i="3"/>
  <c r="G473" i="3" s="1"/>
  <c r="C34" i="25"/>
  <c r="C32" i="25"/>
  <c r="C28" i="25"/>
  <c r="C25" i="25"/>
  <c r="G32" i="25"/>
  <c r="A11" i="21"/>
  <c r="C11" i="21"/>
  <c r="C44" i="24"/>
  <c r="C42" i="24"/>
  <c r="C40" i="24"/>
  <c r="C46" i="24"/>
  <c r="G31" i="24"/>
  <c r="G29" i="24"/>
  <c r="G22" i="24"/>
  <c r="G20" i="24"/>
  <c r="G18" i="24"/>
  <c r="G11" i="24"/>
  <c r="C33" i="24"/>
  <c r="C24" i="24"/>
  <c r="C13" i="24"/>
  <c r="C36" i="24"/>
  <c r="C909" i="20"/>
  <c r="E860" i="20"/>
  <c r="G860" i="20" s="1"/>
  <c r="E859" i="20"/>
  <c r="G855" i="20"/>
  <c r="G850" i="20"/>
  <c r="E795" i="20"/>
  <c r="E805" i="20"/>
  <c r="E827" i="20"/>
  <c r="G826" i="20"/>
  <c r="G825" i="20"/>
  <c r="G824" i="20"/>
  <c r="G823" i="20"/>
  <c r="G822" i="20"/>
  <c r="E818" i="20"/>
  <c r="E837" i="20" s="1"/>
  <c r="G837" i="20" s="1"/>
  <c r="G817" i="20"/>
  <c r="E813" i="20"/>
  <c r="E841" i="20" s="1"/>
  <c r="G841" i="20" s="1"/>
  <c r="G812" i="20"/>
  <c r="G811" i="20"/>
  <c r="G810" i="20"/>
  <c r="G809" i="20"/>
  <c r="G804" i="20"/>
  <c r="G803" i="20"/>
  <c r="G802" i="20"/>
  <c r="G801" i="20"/>
  <c r="G800" i="20"/>
  <c r="G799" i="20"/>
  <c r="G794" i="20"/>
  <c r="G793" i="20"/>
  <c r="E787" i="20"/>
  <c r="G786" i="20"/>
  <c r="G785" i="20"/>
  <c r="E762" i="20"/>
  <c r="E768" i="20" s="1"/>
  <c r="G761" i="20"/>
  <c r="G760" i="20"/>
  <c r="G759" i="20"/>
  <c r="G750" i="20"/>
  <c r="G741" i="20"/>
  <c r="G736" i="20"/>
  <c r="G731" i="20"/>
  <c r="G726" i="20"/>
  <c r="G720" i="20"/>
  <c r="G708" i="20"/>
  <c r="G698" i="20"/>
  <c r="E692" i="20"/>
  <c r="E691" i="20"/>
  <c r="E680" i="20"/>
  <c r="E678" i="20"/>
  <c r="E676" i="20"/>
  <c r="E674" i="20"/>
  <c r="E672" i="20"/>
  <c r="E671" i="20"/>
  <c r="E670" i="20"/>
  <c r="C901" i="20"/>
  <c r="E642" i="20"/>
  <c r="G642" i="20" s="1"/>
  <c r="G641" i="20"/>
  <c r="E633" i="20"/>
  <c r="G633" i="20" s="1"/>
  <c r="E632" i="20"/>
  <c r="G632" i="20" s="1"/>
  <c r="G631" i="20"/>
  <c r="G630" i="20"/>
  <c r="G620" i="20"/>
  <c r="G615" i="20"/>
  <c r="G599" i="20"/>
  <c r="G593" i="20"/>
  <c r="G578" i="20"/>
  <c r="G569" i="20"/>
  <c r="G564" i="20"/>
  <c r="G551" i="20"/>
  <c r="G550" i="20"/>
  <c r="G549" i="20"/>
  <c r="G548" i="20"/>
  <c r="G547" i="20"/>
  <c r="G546" i="20"/>
  <c r="G545" i="20"/>
  <c r="G544" i="20"/>
  <c r="G543" i="20"/>
  <c r="G542" i="20"/>
  <c r="G541" i="20"/>
  <c r="E533" i="20"/>
  <c r="G533" i="20" s="1"/>
  <c r="E532" i="20"/>
  <c r="G532" i="20" s="1"/>
  <c r="E524" i="20"/>
  <c r="G524" i="20" s="1"/>
  <c r="G523" i="20"/>
  <c r="E522" i="20"/>
  <c r="G522" i="20" s="1"/>
  <c r="E515" i="20"/>
  <c r="G515" i="20" s="1"/>
  <c r="E514" i="20"/>
  <c r="G514" i="20" s="1"/>
  <c r="G507" i="20"/>
  <c r="E500" i="20"/>
  <c r="G500" i="20" s="1"/>
  <c r="G492" i="20"/>
  <c r="G484" i="20"/>
  <c r="G483" i="20"/>
  <c r="G482" i="20"/>
  <c r="G473" i="20"/>
  <c r="G472" i="20"/>
  <c r="G461" i="20"/>
  <c r="E447" i="20"/>
  <c r="G447" i="20" s="1"/>
  <c r="E446" i="20"/>
  <c r="G446" i="20" s="1"/>
  <c r="E445" i="20"/>
  <c r="G445" i="20" s="1"/>
  <c r="E440" i="20"/>
  <c r="G440" i="20" s="1"/>
  <c r="E439" i="20"/>
  <c r="G439" i="20" s="1"/>
  <c r="E432" i="20"/>
  <c r="G432" i="20" s="1"/>
  <c r="E425" i="20"/>
  <c r="G425" i="20" s="1"/>
  <c r="E424" i="20"/>
  <c r="G424" i="20" s="1"/>
  <c r="E423" i="20"/>
  <c r="G423" i="20" s="1"/>
  <c r="E416" i="20"/>
  <c r="G416" i="20" s="1"/>
  <c r="E408" i="20"/>
  <c r="G408" i="20" s="1"/>
  <c r="E399" i="20"/>
  <c r="G399" i="20" s="1"/>
  <c r="E391" i="20"/>
  <c r="G391" i="20" s="1"/>
  <c r="G390" i="20"/>
  <c r="E368" i="20"/>
  <c r="G368" i="20" s="1"/>
  <c r="E367" i="20"/>
  <c r="G367" i="20" s="1"/>
  <c r="G365" i="20"/>
  <c r="E356" i="20"/>
  <c r="G356" i="20" s="1"/>
  <c r="E355" i="20"/>
  <c r="G355" i="20" s="1"/>
  <c r="E354" i="20"/>
  <c r="G354" i="20" s="1"/>
  <c r="E353" i="20"/>
  <c r="G353" i="20" s="1"/>
  <c r="E352" i="20"/>
  <c r="G352" i="20" s="1"/>
  <c r="E351" i="20"/>
  <c r="G351" i="20" s="1"/>
  <c r="E350" i="20"/>
  <c r="G350" i="20" s="1"/>
  <c r="E344" i="20"/>
  <c r="G344" i="20" s="1"/>
  <c r="E338" i="20"/>
  <c r="G338" i="20" s="1"/>
  <c r="E337" i="20"/>
  <c r="G337" i="20" s="1"/>
  <c r="E336" i="20"/>
  <c r="G336" i="20" s="1"/>
  <c r="E335" i="20"/>
  <c r="G335" i="20" s="1"/>
  <c r="E328" i="20"/>
  <c r="G328" i="20" s="1"/>
  <c r="E327" i="20"/>
  <c r="G327" i="20" s="1"/>
  <c r="E326" i="20"/>
  <c r="G326" i="20" s="1"/>
  <c r="E325" i="20"/>
  <c r="G325" i="20" s="1"/>
  <c r="E318" i="20"/>
  <c r="G318" i="20" s="1"/>
  <c r="E317" i="20"/>
  <c r="G317" i="20" s="1"/>
  <c r="E316" i="20"/>
  <c r="G316" i="20" s="1"/>
  <c r="E308" i="20"/>
  <c r="G308" i="20" s="1"/>
  <c r="E307" i="20"/>
  <c r="G307" i="20" s="1"/>
  <c r="E306" i="20"/>
  <c r="G306" i="20" s="1"/>
  <c r="E305" i="20"/>
  <c r="G305" i="20" s="1"/>
  <c r="E296" i="20"/>
  <c r="G296" i="20" s="1"/>
  <c r="E295" i="20"/>
  <c r="G295" i="20" s="1"/>
  <c r="E288" i="20"/>
  <c r="G288" i="20" s="1"/>
  <c r="E280" i="20"/>
  <c r="G280" i="20" s="1"/>
  <c r="E272" i="20"/>
  <c r="G272" i="20" s="1"/>
  <c r="E265" i="20"/>
  <c r="G265" i="20" s="1"/>
  <c r="E259" i="20"/>
  <c r="G259" i="20" s="1"/>
  <c r="E253" i="20"/>
  <c r="G253" i="20" s="1"/>
  <c r="E247" i="20"/>
  <c r="G247" i="20" s="1"/>
  <c r="E246" i="20"/>
  <c r="G246" i="20" s="1"/>
  <c r="E245" i="20"/>
  <c r="G245" i="20" s="1"/>
  <c r="E238" i="20"/>
  <c r="G238" i="20" s="1"/>
  <c r="E235" i="20"/>
  <c r="E232" i="20"/>
  <c r="E233" i="20" s="1"/>
  <c r="E229" i="20"/>
  <c r="E230" i="20" s="1"/>
  <c r="E231" i="20" s="1"/>
  <c r="G231" i="20" s="1"/>
  <c r="E228" i="20"/>
  <c r="G228" i="20" s="1"/>
  <c r="E226" i="20"/>
  <c r="E224" i="20"/>
  <c r="E223" i="20"/>
  <c r="E222" i="20"/>
  <c r="G222" i="20" s="1"/>
  <c r="E215" i="20"/>
  <c r="G215" i="20" s="1"/>
  <c r="E212" i="20"/>
  <c r="E213" i="20" s="1"/>
  <c r="E214" i="20" s="1"/>
  <c r="G214" i="20" s="1"/>
  <c r="E209" i="20"/>
  <c r="E210" i="20" s="1"/>
  <c r="E206" i="20"/>
  <c r="E207" i="20" s="1"/>
  <c r="E208" i="20" s="1"/>
  <c r="G208" i="20" s="1"/>
  <c r="E205" i="20"/>
  <c r="G205" i="20" s="1"/>
  <c r="E203" i="20"/>
  <c r="E201" i="20"/>
  <c r="E200" i="20"/>
  <c r="E199" i="20"/>
  <c r="G199" i="20" s="1"/>
  <c r="G167" i="20"/>
  <c r="E164" i="20"/>
  <c r="G164" i="20" s="1"/>
  <c r="G163" i="20"/>
  <c r="E157" i="20"/>
  <c r="G157" i="20" s="1"/>
  <c r="E156" i="20"/>
  <c r="G156" i="20" s="1"/>
  <c r="G150" i="20"/>
  <c r="E149" i="20"/>
  <c r="G149" i="20" s="1"/>
  <c r="E148" i="20"/>
  <c r="G148" i="20" s="1"/>
  <c r="E141" i="20"/>
  <c r="G141" i="20" s="1"/>
  <c r="E140" i="20"/>
  <c r="G140" i="20" s="1"/>
  <c r="E139" i="20"/>
  <c r="G139" i="20" s="1"/>
  <c r="E132" i="20"/>
  <c r="G132" i="20" s="1"/>
  <c r="E131" i="20"/>
  <c r="G131" i="20" s="1"/>
  <c r="G124" i="20"/>
  <c r="G123" i="20"/>
  <c r="G122" i="20"/>
  <c r="G121" i="20"/>
  <c r="G120" i="20"/>
  <c r="G119" i="20"/>
  <c r="G118" i="20"/>
  <c r="G117" i="20"/>
  <c r="G116" i="20"/>
  <c r="G110" i="20"/>
  <c r="G104" i="20"/>
  <c r="G98" i="20"/>
  <c r="G92" i="20"/>
  <c r="G91" i="20"/>
  <c r="G86" i="20"/>
  <c r="G85" i="20"/>
  <c r="G84" i="20"/>
  <c r="G83" i="20"/>
  <c r="G82" i="20"/>
  <c r="G81" i="20"/>
  <c r="G71" i="20"/>
  <c r="C9" i="21"/>
  <c r="A9" i="21"/>
  <c r="C584" i="23"/>
  <c r="C582" i="23"/>
  <c r="C580" i="23"/>
  <c r="C578" i="23"/>
  <c r="C586" i="23"/>
  <c r="C574" i="23"/>
  <c r="G149" i="23"/>
  <c r="G173" i="23"/>
  <c r="G197" i="23"/>
  <c r="G201" i="23"/>
  <c r="G203" i="23"/>
  <c r="G205" i="23"/>
  <c r="G207" i="23"/>
  <c r="G209" i="23"/>
  <c r="G231" i="23"/>
  <c r="G233" i="23"/>
  <c r="G235" i="23"/>
  <c r="G239" i="23"/>
  <c r="G241" i="23"/>
  <c r="G243" i="23"/>
  <c r="G245" i="23"/>
  <c r="G247" i="23"/>
  <c r="G249" i="23"/>
  <c r="G251" i="23"/>
  <c r="G253" i="23"/>
  <c r="G255" i="23"/>
  <c r="G257" i="23"/>
  <c r="G259" i="23"/>
  <c r="G261" i="23"/>
  <c r="G263" i="23"/>
  <c r="G265" i="23"/>
  <c r="G267" i="23"/>
  <c r="G269" i="23"/>
  <c r="G271" i="23"/>
  <c r="G280" i="23"/>
  <c r="G284" i="23"/>
  <c r="G286" i="23"/>
  <c r="G288" i="23"/>
  <c r="G290" i="23"/>
  <c r="G292" i="23"/>
  <c r="G294" i="23"/>
  <c r="G296" i="23"/>
  <c r="G300" i="23"/>
  <c r="G302" i="23"/>
  <c r="G304" i="23"/>
  <c r="G306" i="23"/>
  <c r="G331" i="23"/>
  <c r="G333" i="23"/>
  <c r="G335" i="23"/>
  <c r="G337" i="23"/>
  <c r="G339" i="23"/>
  <c r="G341" i="23"/>
  <c r="G343" i="23"/>
  <c r="G345" i="23"/>
  <c r="G347" i="23"/>
  <c r="G349" i="23"/>
  <c r="G351" i="23"/>
  <c r="G353" i="23"/>
  <c r="G355" i="23"/>
  <c r="G13" i="24" l="1"/>
  <c r="G40" i="24" s="1"/>
  <c r="E863" i="20"/>
  <c r="G863" i="20" s="1"/>
  <c r="G33" i="24"/>
  <c r="G44" i="24" s="1"/>
  <c r="G24" i="24"/>
  <c r="G42" i="24" s="1"/>
  <c r="G859" i="20"/>
  <c r="E833" i="20"/>
  <c r="G833" i="20" s="1"/>
  <c r="E830" i="20"/>
  <c r="G830" i="20" s="1"/>
  <c r="E774" i="20"/>
  <c r="G774" i="20" s="1"/>
  <c r="E771" i="20"/>
  <c r="G771" i="20" s="1"/>
  <c r="G768" i="20"/>
  <c r="E766" i="20"/>
  <c r="G766" i="20" s="1"/>
  <c r="E693" i="20"/>
  <c r="E694" i="20" s="1"/>
  <c r="E695" i="20" s="1"/>
  <c r="G695" i="20" s="1"/>
  <c r="E681" i="20"/>
  <c r="E682" i="20" s="1"/>
  <c r="E683" i="20" s="1"/>
  <c r="E685" i="20" s="1"/>
  <c r="G685" i="20" s="1"/>
  <c r="E433" i="20"/>
  <c r="G433" i="20" s="1"/>
  <c r="E227" i="20"/>
  <c r="E225" i="20"/>
  <c r="G225" i="20" s="1"/>
  <c r="E202" i="20"/>
  <c r="G202" i="20" s="1"/>
  <c r="E204" i="20"/>
  <c r="E211" i="20"/>
  <c r="G211" i="20" s="1"/>
  <c r="E234" i="20"/>
  <c r="G234" i="20" s="1"/>
  <c r="E236" i="20"/>
  <c r="E237" i="20" s="1"/>
  <c r="G237" i="20" s="1"/>
  <c r="G569" i="23"/>
  <c r="G567" i="23"/>
  <c r="G565" i="23"/>
  <c r="G563" i="23"/>
  <c r="G561" i="23"/>
  <c r="G559" i="23"/>
  <c r="G557" i="23"/>
  <c r="G555" i="23"/>
  <c r="G553" i="23"/>
  <c r="G551" i="23"/>
  <c r="G549" i="23"/>
  <c r="G547" i="23"/>
  <c r="G545" i="23"/>
  <c r="G543" i="23"/>
  <c r="G541" i="23"/>
  <c r="G538" i="23"/>
  <c r="G536" i="23"/>
  <c r="G534" i="23"/>
  <c r="G532" i="23"/>
  <c r="G530" i="23"/>
  <c r="G528" i="23"/>
  <c r="G526" i="23"/>
  <c r="G524" i="23"/>
  <c r="G522" i="23"/>
  <c r="G520" i="23"/>
  <c r="G516" i="23"/>
  <c r="G514" i="23"/>
  <c r="G511" i="23"/>
  <c r="G509" i="23"/>
  <c r="G507" i="23"/>
  <c r="G505" i="23"/>
  <c r="G503" i="23"/>
  <c r="G501" i="23"/>
  <c r="G499" i="23"/>
  <c r="G497" i="23"/>
  <c r="G495" i="23"/>
  <c r="G493" i="23"/>
  <c r="G491" i="23"/>
  <c r="G489" i="23"/>
  <c r="G487" i="23"/>
  <c r="G485" i="23"/>
  <c r="G483" i="23"/>
  <c r="G481" i="23"/>
  <c r="G479" i="23"/>
  <c r="G477" i="23"/>
  <c r="G475" i="23"/>
  <c r="G473" i="23"/>
  <c r="G471" i="23"/>
  <c r="G469" i="23"/>
  <c r="G467" i="23"/>
  <c r="G465" i="23"/>
  <c r="G463" i="23"/>
  <c r="G461" i="23"/>
  <c r="G459" i="23"/>
  <c r="G457" i="23"/>
  <c r="G455" i="23"/>
  <c r="G453" i="23"/>
  <c r="G451" i="23"/>
  <c r="G449" i="23"/>
  <c r="G447" i="23"/>
  <c r="G445" i="23"/>
  <c r="G443" i="23"/>
  <c r="G441" i="23"/>
  <c r="G439" i="23"/>
  <c r="G437" i="23"/>
  <c r="G435" i="23"/>
  <c r="G433" i="23"/>
  <c r="G431" i="23"/>
  <c r="G429" i="23"/>
  <c r="G427" i="23"/>
  <c r="G425" i="23"/>
  <c r="G423" i="23"/>
  <c r="G421" i="23"/>
  <c r="G419" i="23"/>
  <c r="G410" i="23"/>
  <c r="G408" i="23"/>
  <c r="G406" i="23"/>
  <c r="G404" i="23"/>
  <c r="G402" i="23"/>
  <c r="G400" i="23"/>
  <c r="G398" i="23"/>
  <c r="G396" i="23"/>
  <c r="G394" i="23"/>
  <c r="G392" i="23"/>
  <c r="G390" i="23"/>
  <c r="G388" i="23"/>
  <c r="G386" i="23"/>
  <c r="G384" i="23"/>
  <c r="G382" i="23"/>
  <c r="G380" i="23"/>
  <c r="G378" i="23"/>
  <c r="G376" i="23"/>
  <c r="G374" i="23"/>
  <c r="G372" i="23"/>
  <c r="G370" i="23"/>
  <c r="G368" i="23"/>
  <c r="G366" i="23"/>
  <c r="G364" i="23"/>
  <c r="G229" i="23"/>
  <c r="G227" i="23"/>
  <c r="G225" i="23"/>
  <c r="G223" i="23"/>
  <c r="G221" i="23"/>
  <c r="G219" i="23"/>
  <c r="G217" i="23"/>
  <c r="G215" i="23"/>
  <c r="G213" i="23"/>
  <c r="G211" i="23"/>
  <c r="G126" i="23"/>
  <c r="G111" i="23"/>
  <c r="G22" i="23"/>
  <c r="G20" i="23"/>
  <c r="G18" i="23"/>
  <c r="G16" i="23"/>
  <c r="G14" i="23"/>
  <c r="G12" i="23"/>
  <c r="C93" i="22"/>
  <c r="C91" i="22"/>
  <c r="C89" i="22"/>
  <c r="C87" i="22"/>
  <c r="G45" i="22"/>
  <c r="G23" i="22"/>
  <c r="G78" i="22"/>
  <c r="G76" i="22"/>
  <c r="G73" i="22"/>
  <c r="G72" i="22"/>
  <c r="G69" i="22"/>
  <c r="G66" i="22"/>
  <c r="G63" i="22"/>
  <c r="G62" i="22"/>
  <c r="G59" i="22"/>
  <c r="G48" i="22"/>
  <c r="G32" i="22"/>
  <c r="G30" i="22"/>
  <c r="G28" i="22"/>
  <c r="G27" i="22"/>
  <c r="G26" i="22"/>
  <c r="G15" i="22"/>
  <c r="G13" i="22"/>
  <c r="G11" i="22"/>
  <c r="G9" i="22"/>
  <c r="C7" i="21"/>
  <c r="A7" i="21"/>
  <c r="C95" i="22"/>
  <c r="C83" i="22"/>
  <c r="C443" i="3"/>
  <c r="C889" i="20"/>
  <c r="C15" i="21"/>
  <c r="A15" i="21"/>
  <c r="G34" i="22" l="1"/>
  <c r="G89" i="22" s="1"/>
  <c r="G50" i="22"/>
  <c r="G91" i="22" s="1"/>
  <c r="G17" i="22"/>
  <c r="G87" i="22" s="1"/>
  <c r="G80" i="22"/>
  <c r="G93" i="22" s="1"/>
  <c r="G865" i="20"/>
  <c r="G909" i="20" s="1"/>
  <c r="G34" i="25"/>
  <c r="G13" i="21" s="1"/>
  <c r="G46" i="24"/>
  <c r="G11" i="21" s="1"/>
  <c r="G843" i="20"/>
  <c r="G907" i="20" s="1"/>
  <c r="G776" i="20"/>
  <c r="G571" i="23"/>
  <c r="G584" i="23" s="1"/>
  <c r="G412" i="23"/>
  <c r="G582" i="23" s="1"/>
  <c r="G357" i="23"/>
  <c r="G580" i="23" s="1"/>
  <c r="G24" i="23"/>
  <c r="G578" i="23" s="1"/>
  <c r="C5" i="21"/>
  <c r="A5" i="21"/>
  <c r="G95" i="22" l="1"/>
  <c r="G7" i="21" s="1"/>
  <c r="G884" i="20"/>
  <c r="G372" i="20"/>
  <c r="G586" i="23"/>
  <c r="G9" i="21" s="1"/>
  <c r="C911" i="20" l="1"/>
  <c r="C907" i="20"/>
  <c r="C905" i="20"/>
  <c r="C903" i="20"/>
  <c r="C899" i="20"/>
  <c r="C897" i="20"/>
  <c r="C895" i="20"/>
  <c r="C893" i="20"/>
  <c r="G886" i="20"/>
  <c r="G911" i="20" s="1"/>
  <c r="C913" i="20"/>
  <c r="G276" i="3"/>
  <c r="G275" i="3"/>
  <c r="G274" i="3"/>
  <c r="G273" i="3"/>
  <c r="G272" i="3"/>
  <c r="G212" i="3"/>
  <c r="G211" i="3"/>
  <c r="G210" i="3"/>
  <c r="G219" i="3"/>
  <c r="G218" i="3"/>
  <c r="G208" i="3"/>
  <c r="G207" i="3"/>
  <c r="G217" i="3"/>
  <c r="G216" i="3"/>
  <c r="G206" i="3"/>
  <c r="G205" i="3"/>
  <c r="G204" i="3"/>
  <c r="G198" i="3"/>
  <c r="G197" i="3"/>
  <c r="G196" i="3"/>
  <c r="G195" i="3"/>
  <c r="G194" i="3"/>
  <c r="G193" i="3"/>
  <c r="G192" i="3"/>
  <c r="G190" i="3"/>
  <c r="G189" i="3"/>
  <c r="G188" i="3"/>
  <c r="G187" i="3"/>
  <c r="G186" i="3"/>
  <c r="G644" i="20" l="1"/>
  <c r="G553" i="20"/>
  <c r="G177" i="20"/>
  <c r="G893" i="20" s="1"/>
  <c r="G449" i="20"/>
  <c r="G897" i="20" s="1"/>
  <c r="E39" i="3"/>
  <c r="G39" i="3" s="1"/>
  <c r="G40" i="3"/>
  <c r="G107" i="3"/>
  <c r="G377" i="3"/>
  <c r="G375" i="3"/>
  <c r="G374" i="3"/>
  <c r="G752" i="20" l="1"/>
  <c r="G903" i="20" s="1"/>
  <c r="G899" i="20"/>
  <c r="G105" i="3"/>
  <c r="G388" i="3"/>
  <c r="G422" i="3"/>
  <c r="G421" i="3"/>
  <c r="G420" i="3"/>
  <c r="G419" i="3"/>
  <c r="G418" i="3"/>
  <c r="G417" i="3"/>
  <c r="G416" i="3"/>
  <c r="G415" i="3"/>
  <c r="G414" i="3"/>
  <c r="G413" i="3"/>
  <c r="G901" i="20" l="1"/>
  <c r="G905" i="20"/>
  <c r="G895" i="20"/>
  <c r="G412" i="3" l="1"/>
  <c r="G411" i="3"/>
  <c r="G410" i="3"/>
  <c r="G345" i="3"/>
  <c r="G341" i="3"/>
  <c r="G339" i="3"/>
  <c r="G301" i="3"/>
  <c r="G299" i="3"/>
  <c r="G245" i="3"/>
  <c r="G243" i="3"/>
  <c r="C247" i="3"/>
  <c r="G241" i="3"/>
  <c r="G239" i="3"/>
  <c r="G237" i="3"/>
  <c r="G235" i="3"/>
  <c r="G233" i="3"/>
  <c r="G231" i="3"/>
  <c r="G229" i="3"/>
  <c r="G227" i="3"/>
  <c r="G225" i="3"/>
  <c r="G223" i="3"/>
  <c r="G169" i="3"/>
  <c r="G167" i="3"/>
  <c r="G165" i="3"/>
  <c r="G163" i="3"/>
  <c r="G913" i="20" l="1"/>
  <c r="G15" i="21" s="1"/>
  <c r="G371" i="3"/>
  <c r="G370" i="3"/>
  <c r="G362" i="3"/>
  <c r="G361" i="3"/>
  <c r="G360" i="3"/>
  <c r="G331" i="3"/>
  <c r="G317" i="3"/>
  <c r="G161" i="3"/>
  <c r="G160" i="3"/>
  <c r="G159" i="3"/>
  <c r="G387" i="3"/>
  <c r="G386" i="3"/>
  <c r="G385" i="3"/>
  <c r="G384" i="3"/>
  <c r="G383" i="3"/>
  <c r="G382" i="3"/>
  <c r="G395" i="3"/>
  <c r="G394" i="3"/>
  <c r="G393" i="3"/>
  <c r="G392" i="3"/>
  <c r="G400" i="3"/>
  <c r="G399" i="3"/>
  <c r="G407" i="3"/>
  <c r="G406" i="3"/>
  <c r="G405" i="3"/>
  <c r="G45" i="3"/>
  <c r="G44" i="3"/>
  <c r="G43" i="3"/>
  <c r="G21" i="3"/>
  <c r="G19" i="3"/>
  <c r="G17" i="3"/>
  <c r="G15" i="3"/>
  <c r="G13" i="3"/>
  <c r="C471" i="3"/>
  <c r="C469" i="3"/>
  <c r="C467" i="3"/>
  <c r="C465" i="3"/>
  <c r="C463" i="3"/>
  <c r="C459" i="3"/>
  <c r="C457" i="3"/>
  <c r="C455" i="3"/>
  <c r="C453" i="3"/>
  <c r="C451" i="3"/>
  <c r="C449" i="3"/>
  <c r="C475" i="3"/>
  <c r="C428" i="3"/>
  <c r="C364" i="3"/>
  <c r="C350" i="3"/>
  <c r="G337" i="3"/>
  <c r="G335" i="3"/>
  <c r="G333" i="3"/>
  <c r="G329" i="3"/>
  <c r="C319" i="3"/>
  <c r="G315" i="3"/>
  <c r="G313" i="3"/>
  <c r="C305" i="3"/>
  <c r="G282" i="3"/>
  <c r="C171" i="3"/>
  <c r="G156" i="3"/>
  <c r="G154" i="3"/>
  <c r="G152" i="3"/>
  <c r="G109" i="3"/>
  <c r="G103" i="3"/>
  <c r="C94" i="3"/>
  <c r="G221" i="3"/>
  <c r="C84" i="3"/>
  <c r="G143" i="3" l="1"/>
  <c r="G455" i="3" s="1"/>
  <c r="G47" i="3"/>
  <c r="G449" i="3" s="1"/>
  <c r="G305" i="3"/>
  <c r="G463" i="3" s="1"/>
  <c r="G428" i="3"/>
  <c r="G471" i="3" s="1"/>
  <c r="G364" i="3"/>
  <c r="G469" i="3" s="1"/>
  <c r="G350" i="3"/>
  <c r="G467" i="3" s="1"/>
  <c r="G319" i="3"/>
  <c r="G465" i="3" s="1"/>
  <c r="G171" i="3"/>
  <c r="G457" i="3" s="1"/>
  <c r="G94" i="3"/>
  <c r="G453" i="3" s="1"/>
  <c r="G247" i="3"/>
  <c r="G459" i="3" s="1"/>
  <c r="G84" i="3"/>
  <c r="G451" i="3" s="1"/>
  <c r="C29" i="3" l="1"/>
  <c r="G27" i="3"/>
  <c r="G29" i="3" l="1"/>
  <c r="G447" i="3" s="1"/>
  <c r="G475" i="3" l="1"/>
  <c r="G5" i="21" s="1"/>
  <c r="G17" i="21" s="1"/>
  <c r="G19" i="21" l="1"/>
  <c r="G21" i="21" s="1"/>
</calcChain>
</file>

<file path=xl/sharedStrings.xml><?xml version="1.0" encoding="utf-8"?>
<sst xmlns="http://schemas.openxmlformats.org/spreadsheetml/2006/main" count="2797" uniqueCount="1482">
  <si>
    <t>kom</t>
  </si>
  <si>
    <t>Opis troškovničke stavke</t>
  </si>
  <si>
    <t>A</t>
  </si>
  <si>
    <t>kpl</t>
  </si>
  <si>
    <t>m2</t>
  </si>
  <si>
    <t>m3</t>
  </si>
  <si>
    <t>Betonski i armirano-betonski radovi</t>
  </si>
  <si>
    <t>beton</t>
  </si>
  <si>
    <t>oplata</t>
  </si>
  <si>
    <t>kg</t>
  </si>
  <si>
    <t>Zidarski radovi</t>
  </si>
  <si>
    <t>Izolaterski radovi</t>
  </si>
  <si>
    <t>Stolarski radovi</t>
  </si>
  <si>
    <t>Soboslikarski radovi</t>
  </si>
  <si>
    <t>m</t>
  </si>
  <si>
    <t>Bravarski radovi</t>
  </si>
  <si>
    <t>Naziv projekta:</t>
  </si>
  <si>
    <t>Cjelovita obnova Vile Ehrlich-Marić</t>
  </si>
  <si>
    <t>Investitor:</t>
  </si>
  <si>
    <t>Građevina:</t>
  </si>
  <si>
    <t>Vila Ehrlich-Marić - Hrvatski muzej arhitekture HAZU</t>
  </si>
  <si>
    <t>Lokacija:</t>
  </si>
  <si>
    <t>ZOP:</t>
  </si>
  <si>
    <t>VEM-PO-GL</t>
  </si>
  <si>
    <t>Hrvatska akademija znanosti i umjetnosti
Trg Nikole Šubića Zrinskog 11, Zagreb
OIB: 61989185242</t>
  </si>
  <si>
    <t>Ulica Ivana Gorana Kovačića 37, Zagreb
k.č.br. 839, k.o. Centar</t>
  </si>
  <si>
    <t>OPĆI UVJETI</t>
  </si>
  <si>
    <t>Izrada geodetskog elaborata za evidentiranje građevine u katastru zemljišta, odnosno katastru vodova. 
Stavka podrazumijeva geodetsko snimanje izvedenog stanja zgrade i instalacija te izradu elaborata od strane ovlaštene osobe u  svrhu evidentiranja u katastar, odnosno katastar vodova.
Obračun po kompletu.</t>
  </si>
  <si>
    <t>Izrada i predaja investitoru izrađenog energetskog certifikata od strane ovlaštene osobe.
Obračun po kompletu.</t>
  </si>
  <si>
    <t>Izrada i predaja investitoru izrađenog plana evakuacijskih puteva.
Obračun po kompletu.</t>
  </si>
  <si>
    <t>R.</t>
  </si>
  <si>
    <t>br.</t>
  </si>
  <si>
    <t>J.M.</t>
  </si>
  <si>
    <t>J.C.</t>
  </si>
  <si>
    <t>Količina</t>
  </si>
  <si>
    <t>Cijena</t>
  </si>
  <si>
    <t xml:space="preserve">Ovom grupom radova obuhvaćeni su svi radovi u i izvan zone (u neposrednoj blizini) obuhvata zahvata za rekonstrukciju predmetne građevine.
Obveza je izvoditelja urediti gradilište sukladno  svim važećim zakonima i pravilnicima te smjernicama Plana izvođenja radova kojeg izrađuje Koordinator I. Pod navedenim se podrazumijeva izvršenje sljedećih radova: ograđivanje gradilišta, postavljanje obaveznih oznaka, osiguranje prilaza te održavanje gradilišnih puteva kao i regulacija prometa te čišćenje vozila na ulazu i izlazu iz gradilišta, osiguranje površina za deponiranje materijala i otpada, privremenih priključka i instalacija, privremenih građevina, uređaja i opreme, mobilizacija radnika i strojeva.
Pored navedenih radova organizacije gradilišta, a u okviru pripremnih radova potrebno je ukloniti/blindirati postojeće instalacije, kompletnu opremu i zaostali namještaj, raščistiti okolni teren te izvršiti kompletnu pripremu do početka radova rušenja i demontaže. U stavkama gdje je obračun izražen u kompletima, jedan komplet iznosi jedan radni tjedan, a jedan radni tjedan predvidivo iznosi 5 radnih dana odnosno 40 radnih sati. </t>
  </si>
  <si>
    <t>Pripremni radovi, skele i podupiranja</t>
  </si>
  <si>
    <t>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uključeno je i slijedeće:
-tehnološka razrada svih detalja  
-priprema podloga 
-čišćenje zaprljanih podloga vodom pod tlakom i sredstvima / impregnacijama koja propisuje proizvođač hidroizolacije
-dobava i ugradnja svih opisanih materijala i elemenata
-postava i skidanje radne skele sa zaštitnom tkaninom,
-svi posredni i neposredni troškove za rad, materijal, alat i građevinske strojeve
-svi transporti 
-nadoknada  eventualne štete nastale iz nepažnje  na svojim ili tuđim radovima</t>
  </si>
  <si>
    <t>Gipsarski radovi</t>
  </si>
  <si>
    <t>U cijenu svake pojedine stavke uključeno je:
- izvođenje radova točno prema specifikaciji proizvođača sistema, te korištenje svih elemenata iz samo jednog sistema 
- dobava i montaža svog potrebnog materijala (gk ploče, metalna potkonstrukcija, spojni elementi, vijci, držači, kit, trake za spojeve, mrežice, izolacijski sloj kamene vune (50kg/m3) u sloju prema projektu, materijal potreban za vezu dijelova pregrada i veze na neke druge konstruktivne elemente).
- dobava i montaža podkonstrukcije za formiranje otvora vrata (bravarija)
- zaštita svih uglova ugradnjom odgovarajućih uglovnih profila
- izvođenje svih potrebnih završnih radova (fugiranja, gletanja,bandažiranja i kitanja spojeva i sudara, itd) tako da su plohe u potpunosti pripremljene za soboslikačke radove.
- izvođenje elastičnog spoja s elementima od drugog materijala (brušenje profila pod 45°, ispunjavanje posebnim elastičnim kitom, oblaganje mrežicom, itd.)</t>
  </si>
  <si>
    <t>Kamenarski radovi</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</si>
  <si>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Glavna fasadna skela obračunata je u poglavlju zidarski radovi.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t>
  </si>
  <si>
    <t>Važne napomene:
-ova grupa radova izvodi se uz nadzor nadležnog konzervatorskog odjela što je potrebno uzeti u obzir prilikom organizacije radova i definiranja rokova
-potrebno je ukalkulirati potrebno vrijeme potrebno za davanje mišljenja nadležnog konzervatora
-ovu grupu radova mogu raditi samo tvrtke sa značajnim iskustvom na obnovi spomenika nepokretne baštine a rad može izvoditi samo restaurator specijaliziran za rad s kamenom
Napomena uz troškovničke opise:
-u ovoj grupi radova  neki su radovi izraženi posebno u prilogu Kamenarske stavke 100 s detaljno izrađenim nacrtima i opisima. Navedeni nacrti i opisi sastavni su dio ovog troškovnika i bez njih nije moguće dati cijenu niti izvoditi navedeni rad
Obračun:
-obračun prema stvarnoj kvadraturi</t>
  </si>
  <si>
    <t>Čišćenje dijela sokla iz prirodnog kamena "Bizek"
Čisti se vodom pod pritiskom 150 bara. Radi se o jednom kamenom bloku na vrhu temelja visine oko 30 cm koji prati zgradu sa tri strane.
Obračun po m1 sokla.</t>
  </si>
  <si>
    <t>Izrada sokla
Dobava materijala i izvedba sokla u umjetnom kamenu do ukupne debljine 6 cm. Podloga mora biti očišćena, neutralizirana od prisutnih štetnih soli. Izvodi se industrijski spravljenom smjesom bijelog cementa i drobljenog kamena, bijele boje, granulacije 0-0,3 cm tzv. bizek mortom.
Podloga se obrađuje cementnim špricom a zatim se nakon vezanja šprica nanosi mineralna žbuka - industrijski spravljena smjesa bijelog cementa i drobljenog kamena. Površinska obrada finim štokanjem s pasicom širine prema zatečenoj, cca 3 cm.   
Hidrofobiziranje sokla od umjetnog kamena hidrofobnim premazom.
U stavku je uključeno i čišćenje reški do dubine 1,5 cm kao i odvoz suvišnog materijala na gradsko odlagalište.</t>
  </si>
  <si>
    <t>Restauratorski radovi in situ, na elementima trijema (altane) u kamenoj žbuci
Stavka uključuje:
- mehaničko čišćenje
- uzorkovanje materijala - laboratorijska analiza - nabava materijala istog sastava
- saniranje korozije na armaturi
- kiparski retuš - niveliranje forme i obrada površine (usklađivanje s izvornikom)
- zaštita od atmosferilija - hidrofobiziranje</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</si>
  <si>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Glavna fasadna skela obračunata je u poglavlju zidarski radovi.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t>
  </si>
  <si>
    <t>Važne napomene:
-ova grupa radova izvodi se uz nadzor nadležnog konzervatorskog odjela  u fazi izrade uzoraka i ugradbe uzornog prozora što je potrebno uzeti u obzir prilikom organizacije radova i definiranja rokova
-potrebno je ukalkulirati potrebno vrijeme potrebno za davanje mišljenja nadležnog konzervatora
-ovu grupu radova mogu raditi samo tvrtke sa značajnim iskustvom na obnovi spomenika nepokretne baštine a rad na popravcima postojeće stolarije može izvoditi samo restaurator specijaliziran za rad s drvetom
Obračun:
-obračun prema komadu, sa svim pripadajućim dijelovima opisanim i nacrtanim u stavki
-svi dijelovi, dimenzije i karakteristike pojedinog stolarskog elementa opisani su u prilogu troškovnika Stolarske stavke  s detaljno izrađenim nacrtima i opisima. Navedeni nacrti i opisi sastavni su dio ovog troškovnika i bez njih nije moguće dati cijenu niti izvoditi navedeni rad.
Detaljan pregled svih prozora i vrata koji se zadržavaju, uključivo okov kako bi se odredio način i obim sanacije ili zamjene dotrajalih dijelova, te prikupili podaci o materijalu, detaljima, profilacijama i obradama. Obracun po kompletu.</t>
  </si>
  <si>
    <t>OBRADA:
- Dijelove stolarije na kojima je premaz djelomično oštećen oprati, s oštećenih mjesta odstraniti ispucani stari premaz. Površinu sa zdravim slojem boje samo prebrusiti. Otprašiti. S dijelova na kojima je premaz jako oštećen i ispucan, potpuno odstraniti paljenjem. Obrusiti i otprašiti.
- Impregnirati fungicidno-insekticidnom impregnacijom. Nanijeti kistom u jednom sloju. Nakon što se impregnacija posuši, površina se lagano prebrusi čeličnom vunom da se uklone podignuta drvna vlakanca. 
- Kitati samo sastave i eventualna oštećenja. Ne preporučuje se kitanje cijele površine. Nanosi se lopaticom u sloju debljine do 1 mm. Svaki sloj sušiti pri normalnim uvjetima 24 sata , nakon čega je moguće brušenje. Kit se završno brusi finim brusnim papirom.
- Nanošenje kistom jednog do dva sloja temelja. Suhu boju prebrusiti i otprašiti.
- Bajcanje i premazivanje bezbojnim lakom, dvoslojno- drugi sloj  24 sata nakon prvoga- lakiranje se izvodi u sustavu na vodenoj bazi za zaštitu vanjske stolarije, završni sloj sjaj
Točnu formulu za bajc odrediti će  (na osnovi 5 uzoraka koje će pripremiti izvoditelj) projektant u dogovoru sa nadležnim konzervatorskim odjelom.</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</si>
  <si>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Glavna fasadna skela obračunata je u poglavlju zidarski radovi.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
Važne napomene:
-ova grupa radova izvodi se uz nadzor nadležnog konzervatorskog odjela  u fazi izrade uzoraka i ugradbe uzornog prozora što je potrebno uzeti u obzir prilikom organizacije radova i definiranja rokova
-potrebno je ukalkulirati potrebno vrijeme potrebno za davanje mišljenja nadležnog konzervatora
-ovu grupu radova mogu raditi samo tvrtke sa značajnim iskustvom na obnovi spomenika nepokretne baštine a rad na popravcima postojeće bravarije može izvoditi samo restaurator specijaliziran za rad s metalom</t>
  </si>
  <si>
    <t>Obračun:
-obračun prema komadu, sa svim pripadajućim dijelovima opisanim i nacrtanim u stavki
-svi dijelovi, dimenzije i karakteristike pojedinog bravarskog elementa opisani su u prilogu troškovnika. Bravarske stavke  s detaljno izrađenim nacrtima i opisima. Navedeni nacrti i opisi sastavni su dio ovog troškovnika i bez njih nije moguće dati cijenu niti izvoditi navedeni rad.</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</si>
  <si>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U jediničnu cijenu uključena sva rezanja, pripasivanja i bušenja pločica, ljepljenje pločica, fugiranje, čišćenje, završni premaz.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</si>
  <si>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su sve radne platforme, pomične i nepomične skele za radove do visine  4,0 m,  njihova izrada i uklanjanje. 
U jediničnu cijenu uključena zaštita svih površina koje bi se mogle oštetiti prilikom izvođenja ove grupe radova. Podovi se zaštićuju mekim kartonima i PE folijom, dok se sva unutarnja i vanjska stolarija i bravarija treba zaštititi uz pomoć trake. Takošer je potrebno zaštititi  zidne obloge ili eventualne montirane elemente na zidovima ili podovima
U jediničnu cijenu uključene sve potrebne predradnje: kitanje manjih oštećenja i pukotina, brušenja, čišćenja, neutraliziranje, impregniranje, višestruko gletanje odgovarajućim kitom, te sve druge potrebne pripreme površina uključivo i potrebne odgovarajuće impregnacije</t>
  </si>
  <si>
    <t xml:space="preserve">Prije početka radova izvođač mora ustanoviti kvalitetu podloge za izvođenje radova i ako ona nije pogodna za izvršenje rada, mora o tome pismeno obavijestiti naručioca radova, kako bi se na vrijeme podloga mogla popraviti i prirediti.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 </t>
  </si>
  <si>
    <t>DISPERZIVNA BOJA - ZIDOVI
Ličenje unutarnjih žbukanih zidova i zidova od gipskartonskih ploča, u svim prostorima bojama na osnovi vodene disperzije.
U stavku uključeno:
Priprema podloge punoplošnim gletanjem s univerzalnom reparaturnom masom za vanjsko i unutarnje gletanje, brušenje i otprašivanje do stupnja ravnosti K(Q)4 
Nanošenje disperzivne boje u dva sloja.
Površinu premazati vodorazrjedivom unutarnjom, difuzivnom (sd &lt; 0,1 m ili bolje), mat bojom, neškodljivom za okoliš, klase 1 otiranja na mokro prema DIN EN 13 300 normi, pokrivne moći klase 1 u jednom premazu, niske HOS kategorije i granične vrijednosti A(a), 30 g/l; &lt; 8 %/l.
Za istu rabiti odgovarajući temeljni premaz prema uputama i normama proizvođača.
Boja bijela, eventualne varijacije u tonu bijele boje potrebno dogovoriti s nadležnim konzervatorskim odjelom.
U stavku uključeno bojanje svih nadvoja, špaleta, istaka,profilacija, niša i svih ostalih pripadajućih dijelova zidova. 
Potrebna izrada uzorka na 1m2 zida prije konačne potvrde tona (3 uzorka).
Zidovi visina prostorije do 3,8 m</t>
  </si>
  <si>
    <t>DISPERZIVNA BOJA - SVODOVI I STROPOVI
Sve isto kao u prethodnoj stavci samo ličenje unutarnjih žbukanih stropova i svodova.</t>
  </si>
  <si>
    <t>Parketarski radovi</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</si>
  <si>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uključena zaštita svih površina koje bi se mogle oštetiti prilikom izvođenja ove grupe radova. 
Prije početka radova izvođač mora ustanoviti kvalitetu podloge za izvođenje radova i ako ona nije pogodna za izvršenje rada, mora o tome pismeno obavijestiti naručioca radova, kako bi se na vrijeme podloga mogla popraviti i prirediti. 
Parket se postavlja po završetku radova ostalih struka, na ravnu, neoštećenu i očišćenu podlogu, a prostor ugradnje mora imati pravilnu relativnu vlažnost i temperaturu min. tri dana prije početka radova pa do primopredaje.
Glavni izvođač radova treba definirati visinske kote za polaganje parketa na svakom katu, te ispred i iza svih visinskih prijelaza unutar pojedine ravnine polaganja. 
U jediničnu cijenu je uključen prostor za deponiranje parketa koji se može zatvoriti, odnosno zaključati, a koji će osigurati glavni izvođač radova.</t>
  </si>
  <si>
    <t>Parket, ljepilo i ostalo skladištiti na suhom mjestu, odignuto od betonske podloge. Elementi poda trebaju biti pohranjeni i kondicionirani  u originalnom pakiranju u prostoru u kojem će se polagati: temperatura dovezenog uskladištenog materijala mora se kontrolirati dok se ne izjednači s ambijentalnim uvjetima zraka i konstrukcije prostora ugradnje.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 
VAŽNO:'Prije ugradbe podova potrebno je vršiti mjerenje suhoće podloge i samog drveta. Drvo ne smije imati više od 7 - 10 % vlage.
VAŽNO: Vlažnost podloge mjereno  karbidnom CM metodom  kod cementnih estriha ne smije prijeći 2% .
Ugradnja (prema smjernici HRS CENT/TS 1577) ili jednakovrijednoj) se može provesti tek kada su uvjeti na gradilištu bliski uvjetima u uporabi, kako tijekom ugradnje tako i u završnoj inspekciji. U razdoblju plaganja i 24 sata nakon toga površinska temperatura podloge i zidova mora iznositi između 12 i 28*C, a relativna vlažnost zraka 40-75%. Mikroklimatski uvjeti se moraju održavati i nakon završetka radova izvedbe poda.</t>
  </si>
  <si>
    <t>PARKET POD
Dobava i polaganje masivnog hrastovog parketa na način "riblja kost", debljine 22 mm, širine 6,5 cm i duljine cca 40 cm.
Parket O (A, 1.) klase, bez kvrga i bjelike, mala razlika u boji, jedinična svijetla kvržica u boji drveta. Parket mora biti propisno osušen, te prije polaganja uskladišten na licu mjesta barem mjesec dana. Prije nabavke dostaviti uzorak na odobrenje i dokument o kontroli prosušenosti.
Parket se postavlja  lijepljenjem dvokomponentnim ljepilom za parkete na podlogu od cementnog estriha / nanoestricha i sl.. Dodatno učvršćenje radi se međusobnim spajanjem dasaka na pero i utor sa nevidljivim čavlanjem (zabijanje u utor i pero) te čavlanjem u pod.
Dobava materijala i postava kutnih profiliranih letvica na spoju zida i poda u prostorijama u kojima se polaže parket. Letvice se izvode od hrastovog drveta veličine presjeka cca 7x3 cm - klasična.
Pod i lajsne se prije završne obrade  brusi i lagano četka. Nakon čiščenja i potpunog otprašivanja pod se  trokratno lakira polumat poliuretanskim lakom. 
Nakon čiščenja parket je potrebno tretirati odgovarajućim sredstvom i nije dozvoljeno pranje vodom.</t>
  </si>
  <si>
    <t>Restauratorski radovi</t>
  </si>
  <si>
    <t>Označavanje i numeriranje, demontaža, restauracija, nabava i rekonstrukcija nedostajućih furniranih elemenata interijera (baze stupova, vratnice s okvirima, zidne oplate i parketne lajsne, te obloge drvenih grednika), te pripadajuće potkonstrukcije.
Restauratorski radovi na furniranim elementima interijera obuhvaćaju:
- Detaljan pregled i izradu fotodokumentacije zatečenog stanja sa shematskim prikazom oštećenja
- izvođenje proba čišćenja
- površinsko uklanjanje nečistoća mehaničkim i kemijsko-mehaničkim metodama
- podljepljivanje i izravnavanje postojećeg furnira
- rekonstrukcija nedostajućih dijelova u furniru iste vrste i debljine drveta, u skladu sa zatečenim smjerom godova
- kitanje i obrada kita, te retuš
- završna obrada (lakiranje i sl.) i usklađivanje s izvornikom   u tonu i završnom sjaju
U cijenu uključeni svi transporti do i vraćanje iz radionice, te zaštita  postojećih i novih dijelova interijera protiv biološkog propadanja.
Radove izvodi izvođač s licencom konzervatorskog zavoda za takove radove.</t>
  </si>
  <si>
    <t>Označavanje i numeriranje, demontaža, restauracija, nabava i rekonstrukcija nedostajućih elemenata interijera od punog drva (tordirani stupovi - tijelo i kapitel, ograda galerije - balustri, rukohvat i ostalo), te pripadajuće potkonstrukcije.
Restauratorski radovi na elementima interijera od punog drva obuhvaćaju:
- Detaljan pregled i izradu fotodokumentacije zatečenog stanja sa shematskim prikazom oštećenja
- uzorkovanje i laboratorijske analize vrste i strukture drveta i kemijskog sastava laka
- izvođenje proba čišćenja i stanjivanja laka
- djelomično stanjivanje laka i uklanjanje površinske prljavštine
- konsolidacija - strukturalno učvršćenje drvenog nosioca
- rekonstrukcija nedostajućih dijelova forme drvenim umetcima i kitovima prema rezultatima laboratorijskih analiza
- kiparska obrada i površinsko usklađivanje s izvornikom
- rekonstrukcija završne obrade (laka) na novoizvedenim površinama prema laboratorijskim analizama i izvorniku
U cijenu uključeni svi transporti do i vraćanje iz radionice, te zaštita  postojećih i novih dijelova interijera protiv biološkog propadanja.
Radove izvodi izvođač s licencom konzervatorskog zavoda za takove radove.</t>
  </si>
  <si>
    <t xml:space="preserve">Restauratorski radovi na dekorativnim elementima interijera - svodovi (sjeverna i jugoistočna dvorana prizemlja) obuhvaćaju:
- izrada dokumentacije i završnog izvještaja.
Uključuje dokumentiranje za vrijeme radova fotografijom i grafički. Izrada izvještaja uključuje tekstualni dio koji će sadržavati opis zatečenog stanja, opis izvedenih restauratorskih radova na zidnom osliku.
- izrada nacrta ortogonalne projekcije i shematski prikaz kompozicije
- čišćenje profilacija, dopuna i izoštravanje forme (izraditi gipsane otiske) i izrada nacrta u mjerilu 1:1, te iste dati na ovjeru predstavniku nadležnog konzervatorskog odjela i nadzornom inženjeru
- sanacija potkonstrukcije (građe) ravnih i profiliranih dijelova svoda
- obnova ravnih i profiliranih dijelova svoda žbukom koja je sastavom i obradom slična izvorniku
- demontaža lijevanih dekorativnih elemenata 
- rekonstrukcija forme izvornih elemenata, kiparski retuš u radionici 
- djelomična restitucija elemenata izradom modela, silikonskog kalupa i odljeva
- ugradnja na odgovarajuću poziciju, prema potrebi sidrenje nehrđajućim sidrima
- ličenje svijetlo žutim okerom prema ton karti iz konzervatorsko restauratorskog elaborata (Špatula, listopad, 2021.)
</t>
  </si>
  <si>
    <t>U cijenu uključeni svi transporti do i vraćanje iz radionice, te zaštita  postojećih i novih dijelova interijera protiv biološkog propadanja.
Radove izvodi izvođač s licencom konzervatorskog zavoda za takove radove.</t>
  </si>
  <si>
    <t>Restauratorski radovi na konzervaciji i prezentaciji oslika (sjeverna dvorana prizemlja i sjeveroistočna prostorija kata) obuhvaćaju:
- izrada dokumentacije i završnog izvještaja.
Uključuje dokumentiranje za vrijeme radova fotografijom i grafički. Izrada izvještaja uključuje tekstualni dio koji će sadržavati opis zatečenog stanja, opis izvedenih restauratorskih radova na zidnom osliku.
- čišćenje i fino dočišćavanje očuvnih dijelova izvornika
- izrada nacrta ortogonalne projekcije i shematski prikaz kompozicije s nacrtima detalja u mjerilu 1:1
- izvođenje proba rekonstrukcije/reintegracije slikanog sloja
- podljepljivanje slikanog sloja
- obrubljivanje sačuvane izvorne žbuke vapnenim mortom 1:3 zapunjavanjem otvorenih rubova žbuke spatulom pod kutem od 45*
- injektiranje nestabilnih dijelova žbukanog nosioca
- nadoknade manjih površinskih pukotina žbukanog nosioca
- izada palete tonova prema izvorniku pomoću ton karte dvaju proizvođača boje
- slikarski retuš manjih oštećenih dijelova</t>
  </si>
  <si>
    <t>PRIPREMNI RADOVI I DOKUMENTACIJA</t>
  </si>
  <si>
    <t>SKELE</t>
  </si>
  <si>
    <t>armatura</t>
  </si>
  <si>
    <t>obloga drvenih grednika</t>
  </si>
  <si>
    <t>zidna oplata</t>
  </si>
  <si>
    <t xml:space="preserve"> - supovi s kapitelima (6 kom)</t>
  </si>
  <si>
    <t>pod</t>
  </si>
  <si>
    <t>prag 160x1050x50mm</t>
  </si>
  <si>
    <t>podne lajsne</t>
  </si>
  <si>
    <t>Doprema, montaža, demontaža i radne skele u oknu dizala (dimenzije cca 2,02x2,20x11,80m). 
Skela se izvodi od čeličnih cijevi i metalnih ploča kao podnica. Skelu je potrebno prilagoditi zahtjevima montaže dizala te izvesti prema postojećim zakonima i pravilnicima zaštite na radu. Izvođač je u obvezi dostaviti propisanu dokumentaciju za skelu. Ispravnost skele ovjerava nadzorni inženjer/koordinator II
Obračun po kompletu.</t>
  </si>
  <si>
    <t>Djelomična zamjena jače oštećenih ili trulih donjih
dijelova doprozornika dužine do 50 cm. Oštećene
dijelove izrezati i ugraditi nove izrađene od arišove
građe, odnosno zatečene građe. I.klase vlažnosti do max 18%, u svemu prema postojećim dijelovima doprozornika, pazeći da se ponove izvorne profilacije i dimenzije.
Rešku na spoju novog i postojećeg dijela zapuniti dvokomponentnim punilom na bazi epoksidne smole što
je u cijeni stavke.
Obračun po m1.</t>
  </si>
  <si>
    <t>Zamjena oštećenih dijelova prozorskih krila
dužine do 30 cm, novim izrađenim u svemu isto kao
postojeći.  Oštećene dijelove izrezati i ugraditi nove izrađene od arišove građe, odnosno zatečene građe. I.klase vlažnosti do max 18%. Rešku na spoju novog i starog dijela okvira
zapuniti dvokomponentnim punilom na bazi epoksidne
smole što je u cijeni stavke.
Obračun po m1.</t>
  </si>
  <si>
    <t>Zamjena oštećenih okapnica na donjim i gornjim
krilima prozora, novim okapnicama.
Obračun po m1.</t>
  </si>
  <si>
    <t>Zamjena dijela uklađene oplate - pošve (između unutarnjih i vanjskih krila) širine 30 cm. Izvesti u svemu prema postojećim dijelovima doprozornika, pazeći da se ponove izvorne profilacije i dimenzije. Rešku na spoju novog i postojećeg dijela zapuniti dvokomponentnim punilom na bazi epoksidne smole što je u cijeni stavke.
Obračun po m1</t>
  </si>
  <si>
    <t>Zamjena natrulih i oštećenih donjih dijelova vanjskih
krila vrata, novim, vel. 8/8 cm, uključivo profilirana sudarna letva. Izvesti u svemu prema postojećim dijelovima doprozornika, pazeći da se ponove izvorne profilacije i dimenzije. Rešku na spoju novog i postojećeg dijela zapuniti dvokomponentnim punilom na bazi epoksidne smole što je u cijeni stavke.
Obračun po m1.</t>
  </si>
  <si>
    <t>Pregled, razrađivanje, popravak izvornog okova ili zamjena novim. Novi okov izvesti u svemu prema izvornom. Zamjenu izvršiti uz suglasnost nadzornog inženjera i predstavnika GZZZSKP.
Obračun po kom.</t>
  </si>
  <si>
    <t>Izrada nove mjedene kvake sa štitom na vratima
prema uzorku, uz suglasnost predstavnika GZZSKP.
Stavka obuhvaća izradu modela, lijevanje, poliranje i
ugradnju.
Obračun po kom.</t>
  </si>
  <si>
    <t>Ličenje drvenih dvostrukih, ostakljenih vrata bojom za vanjske i unutarnje radove.
Stavkom obuhvaćeno ličenje vanjskih i unutarnjih
krila, dovratnika, prečke i pošve, te uklađena, profilirana oplata.
Obračun po m2.</t>
  </si>
  <si>
    <t>Ličenje dekorativnog dijela ograde terase od kovanog
željeza uljenom lak bojom za metal.
Jediničnom cijenom obuhvatiti:
- skidanje starog naliča,
- stabilizacija podloge s eventualnim ostacima oksida
odgovarajućim premazom,
- dvostruki premaz lak bojom za vanjske radove.
Ton i boje određuje predstavnik GZZZSKP.
Obračun po m2.</t>
  </si>
  <si>
    <t>Ličenje željeznih rešetki ispred podrumskih
prozora uljenom lak bojom za metal.
Jediničnom cijenom obuhvatiti:
- stabilizacija podloge s eventualnim ostacima
oksida odgovarajućim premazom,
- dvostruki premaz lak bojom za vanjske radove.
Ton i boje određuje predstavnik GZZZSKP.
Obračun po m2.</t>
  </si>
  <si>
    <t>Restauracija na licu mjesta dekorativne plastike sjevernog pročelja. Cijenom je obuhvaćena imobilizacija nehrđajućim
trnovima, čišćenje od naliča boje, pranje, retuširanje i
restauracija/rekonstrukcija izvornog oblika kod manijh oštećenja tehnikom kiparskog retuša i završni silikonski premaz za zaštitu od atmosferilija.</t>
  </si>
  <si>
    <t>m1</t>
  </si>
  <si>
    <t>Restauracija na licu mjesta dekorativnog elementa natprozornika prizemlja - reljef biljnog motiva. 
Obračun po kom.</t>
  </si>
  <si>
    <t>Premazivanje sa hidrofobnim sredstvom za učvršćivanje silanom iz “OH” skupine. Posebno obratiti pažnju da klesanci nakon fugiranja i hidrofobiziranja budu očišćeni ili o potrebi preklesani.
Obračun po m2 razvijene površine</t>
  </si>
  <si>
    <t>Restauracija kamenih detalja. Radovi se sastoje od namakanja, pranja, čišćenja i liječenja barijevim hidroksidom te učvršćenja silanom. Za nadopunu manjih oštećenja  profila će se upotrebljavati bizek mort.
Obračun m2 razvijene površine.</t>
  </si>
  <si>
    <t>Popravak dijela sokla i ruba otvora oko podrumskih prozora iz prirodnog kamena "Bizek". 
Stavka obuhvaća: nabavu kamena, grubo rezanje i klesanje novih komada, te dostavu na gradilište.
Obrada kamena: grubo brušeno za ravne plohe, ostala obrada na finu zubatku sa razmakom zubi od 2 mm i pasica od 1 cm. Pazit na vertikalnu slojevitost kamena.
U cijenu uključeno otklesavanje i demontaža elemenata kamena koji se tašeliraju ili zamjenjuju novima., na mjestima gdje se ugrađuju istovjetni elementi.
Obračun po m3.</t>
  </si>
  <si>
    <t>Restauracija površine ravnih kamenih elemenata koji nisu predviđeni za zamjenu novima. Površinu očistiti I pripremiti za premazivanje sa hidrofobnim sredstvom. 
Obračun po m2 razvijene površine.</t>
  </si>
  <si>
    <t>OPĆI OPIS</t>
  </si>
  <si>
    <t>Svi radovi se moraju izvesti po važećim tehničkim propisima i normativima od kvalitetnog materijala prema opisu, detaljima i pismenim uputama, a u okviru ponuđene cijene. Radi postizanja tehničkih svojstava bitnih za građevinu građevinski materijali, proizvodi i oprema smiju se upotrebljavati, odnosno ugrađivati samo ako je njihova kvaliteta dokazana ispravom proizvođača, atestima ili certifikatom suglasnosti.</t>
  </si>
  <si>
    <t>Kontrola kvalitete mora biti organizirana dvojako:</t>
  </si>
  <si>
    <t>kao proizvodna, koju provodi proizvođač materijala, proizvoda i opreme</t>
  </si>
  <si>
    <t>kao dokazna, koju provode nadležne organizacije (stručni nadzor investitora i ovlaštene institucije).</t>
  </si>
  <si>
    <t>Proizvodna kontrola temelji se na preventivnoj kontroli osnovnih materijala, aktivnosti i procesa u proizvodnji, transportu i ugradnji. Dokazana kontrola temelji se na vrednovanju konačnih svojstava materijala i kvaliteti izvedenih radova te usporedbi istih s predviđenim vrijednostima..</t>
  </si>
  <si>
    <t>Zahtjevi za kvalitetom osnovnog materijala dati su u specifikaciji materijala u tehničkoj dokumentaciji za svaki pojedini rad, a oblici i mjere osnovnog materijala propisani su normativima. Izvođač može predanu mu tehničku dokumentaciju upotrebljavati isključivo za radove obrađene u ovom elaboratu. Izvođačeva je dužnost da projektanta upozori na uočene proturječnosti i nedostatke u dokumentaciji i za sve nejasnoće tražiti objašnjenje od projektanta.</t>
  </si>
  <si>
    <t>Izvođač radova garantira za kvalitetu izgrađenih i montiranih konstrukcija i materijala u skladu s ugovorom o izvođenju te važećim propisima i uzancama, a početak garantnog roka utvrđuje se zapisnikom kod tehničkog prijema.</t>
  </si>
  <si>
    <t>Eventualne izmjene materijala, te načina izvedbe tijekom gradnje, moraju se izvršiti isključivo pismenim dogovorom s projektantom i nadzornim inženjerom. Sve više radnje, koje neće biti na taj način utvrđene, neće se moći priznati u obračunu.</t>
  </si>
  <si>
    <t>Sve štete učinjene prigodom rada na vlastitim ili tuđim radovima imaju se ukloniti na račun počinitelja. Svi nekvalitetni radovi imaju se otkloniti i zamijeniti ispravnima, bez bilo kakove odštete od strane investitora. Ako opis koje stavke dovodi izvođača u sumnju o načinu izvedbe, treba pravovremeno prije predaje ponude tražiti objašnjenje od projektanta.</t>
  </si>
  <si>
    <t>Izvedeni radovi moraju u cijelosti odgovarati projektnim opisima, a u tu svrhu investitor ima pravo, prije početka radova, od izvođača zatražiti uzorke, koji se čuvaju u upravi gradilišta, te izvedeni radovi moraju istima u cijelosti odgovarati. Izvođač radova je dužan prije početka radova kontrolirati kote izvedenog stanja i mjesta nove ugradnje. U koliko se ukažu eventualne nejednakosti između projekta i stanja na gradilištu izvođač radova dužan je pravovremeno o tome obavijestiti projektanta i zatražiti pojedina objašnjenja. Sve mjere u nacrtima, shemama i detaljnim nacrtima prije izrade istih obavezno provjeriti u naravi. Sva kontrola vrši se bez posebne naplate.</t>
  </si>
  <si>
    <t>Obračun radova vrši se prema "Prosječnim normama u građevinarstvu". Jedinična cijena sadrži potrebno čišćenje prije, u toku i po završetku radova, sav materijal, alat, mehanizaciju i uskladištenje, njegovanje i zaštitu ugrađenih materijala od atmosferilija, troškove radne snage, sve horizontalne i vertikalne transporte, potrebnu radnu i fasadnu skelu, sve štete i troškove popravka kao posljedica nepažnje, odvoz na opisano mjesto s utovarom i istovarom, troškove zaštite na radu, troškove atesta i sve dodatno nabrojano kod opisa pojedine grupe radova, te se na taj način vrši i obračun istih. Jedinične cijene primjenjivat će se na izvedene količine bez obzira u kojem postotku iste odstupaju od količina u troškovniku. Ukoliko investitor odluči da neki rad ne izvodi, izvođač nema pravo na odštetu, ako ga je isti pravovremeno izvijestio o tome, te ukoliko vrijednost navedenih radova ne prelazi više od 10% ukupne vrijednosti.</t>
  </si>
  <si>
    <t xml:space="preserve">ZEMLJANI RADOVI </t>
  </si>
  <si>
    <t>Uređenje terena:</t>
  </si>
  <si>
    <t>Prilikom uređenja terena izvođač radova mora se pridržavati svih uvjeta i opisa u projektnoj dokumentaciji kao i važećih propisa. Ovi radovi vezani su za uspostavljanje i osposobljavanje terena za građevinsku djelatnost, a odnose se na rezanje stabala, grana, čišćenje i sječenje šiblja, otkopavanje i vađenje panjeva i skidanje travnatih busena (humusni sloj) i čišćenje gradilišta od svih nečistoća, rušenjue ograda, građevina i svih postrojenja koja bi ometala izvršenje radova. Moraju se tako provoditi da se ne unište razni uređaji (vodovod, elektro vodovi i sl.) i da se sačuvaju eventualni spomenici.</t>
  </si>
  <si>
    <t>Obaranje drveća vrši se sječenjem drveća i vađenjem korjenja i panjeva. Poslije krčenja sve rupe treba ispuniti zemljom. Humusni sloj skida se u debljini od 15-30 cm.</t>
  </si>
  <si>
    <t>Iskopi terena:</t>
  </si>
  <si>
    <t>Kategorija terena određena je prethodnim sondiranjem kao i na temelju elaborata o geomehaničkom ispitivanju. Izvođač radova treba prije davanja ponude provjeriti kategoriju terena, te na temelju te provjere sastaviti cijenu radova, koja u tom pogledu mora biti fiksna i neće se radi eventualne promjene kategorije zemlje i terena mijenjati.</t>
  </si>
  <si>
    <t>Svi iskopi moraju se izvesti prema planu iskolčenja, a vršit će se ručno ili strojno. Vanprofilski iskop ide na teret izvoditelja osim u iznimnim slučajevima kada to odobri nadzorni inženjer.</t>
  </si>
  <si>
    <t>Obračun iskopanog materijala vrši se na temelju snimljenog profila prije i poslije iskopa. Povećanje zapremine obračunava se tako da se materijal u iskopu uveća propisanim koeficijentom rastresitosti. Transportne dužine računaju se od težišta mase iskopa do težišta mase nasipa, odnosno deponije. Iskopanu zemlju treba upotrijebiti za nasipavanje između temeljnih stopa i zidova rovova kanalizacije kao i za planiranje, pri čemu materijal koji se ugrađuje valja nabijati u slojevima kako bi se postigao modul zbijenosti propisan projektom. Višak zemlje odvozi se na deponiju, do 5 km udaljenosti. Svi pomoćni pristupi i prilazi, ceste i sl., za potrebe gradilišta uključeni su u jediničnu cijenu i neće se priznati kao posebni troškovi.</t>
  </si>
  <si>
    <t>Izvoditelj će izvršiti potrebna iskolčenja, biti odgovoran za izmjere, te poduzeti potrebnu predostrožnost provjere dimenzija (visinske kote, profili). Pri iskolčenju treba posebnu pažnju posvetiti da se ostane u predmetu, vlasništvu i pravima. Izvoditelj snosi svu odgovornost za diranje u pravo vlasništva susjeda.</t>
  </si>
  <si>
    <t>Radove na otkopima i iskopima započeti po skidanju humusnog sloja i njegovom deponiranju kako je predviđeno pripremnim radovima objekta, odnosno gradilišta, ako je humusni sloj potreban i podesan za kasniju upotrebu.</t>
  </si>
  <si>
    <t>Iskope zemlje za temeljne jame, objekte ili kanalske rovove vrši s pravilnim odsjecanjem bočnih strana i dna jame u širini koja osigurava nesmetan rad u njima.</t>
  </si>
  <si>
    <t>Odbacivanje iskopa minimalno 1,00 m od ruba iskopa, a otkopavanje zemlje izvoditi obavezno odozgo na niže.</t>
  </si>
  <si>
    <t>Pri strojnom iskopu zemlje potrebno je voditi računa o stabilnosti zemlje ispod stroja, kao i odlaganje iskopa na odstojanje koje ne ugrožava stabilnost bočnih stranica iskopa.</t>
  </si>
  <si>
    <t>Ako se iskop vrši miniranjem, onda je radove potrebno izvoditi prema važećim propisima za tu vrstu radova.</t>
  </si>
  <si>
    <t>Podupiranje (razupiranje) rovova i kanala izvoditi na osnovu statičkih proračuna i nacrta, a oplata bočnih strana izlazi minimalno 20cm iznad ruba iskopa, radi sprječavanja urušavanje materijala s terena u iskop.</t>
  </si>
  <si>
    <t>Pravila i propisi koji se odnose na određene instalacije moraju se poštivati za vrijeme izvođenja radova. Instalacije koje su u upotrebi moraju se odgovarajuće zaštititi od oštećenja, ukloniti ili premjestiti kako je naznačeno ili specificirano. Mrtve instalacije odstranit će se, zatvoriti ili pokriti.</t>
  </si>
  <si>
    <t>Planiranje i razastiranje:</t>
  </si>
  <si>
    <t>Planiranje terena se vrši za radove koji iskolčuju točnost horizontale i prema projektu za izvedbu podloga podova, polaganja instalacija, polaganja cijevi, profila, izvedenu temeljnu jamu, temeljne rovove ili kanale potrebno je pregledati prije početka radova (temeljenje ili slično). Ovim radovima obuhvaćeni su radovi na razastiranju šljunka, tucanika s nabijanjem u slojevima do potrebnog modula stišljivosti.</t>
  </si>
  <si>
    <t>Zatrpavanje i nasipavanje:</t>
  </si>
  <si>
    <t>Zatrpavanje kanala i temelja obračunava se prema kubaturi koja je rezultat razlike između iskopa i instalacije u kanalu zajedno sa eventualnim nasipavanjem šljunka ili pijeska, odnosno betona. Nabijanje izvršiti do 95 % najveće gustoće uz optimalnu vlažnost. Ispitivanje zbijenosti vršit će se na mjestima koja odredi nadzorni inženjer.</t>
  </si>
  <si>
    <t>Oko svih iskopanih jama i rovova izvođač će postaviti zaštitnu ogradu, privremene rampe, platforme za ručno prebacivanje materijala, svijetla, čuvare i dr. potrebno za zaštitu ljudstva prisutnog na gradilištu. U slučaju da se zemljani materijal prevozi asfaltnim ili betonskim putem, u cijenu je uključeno i pranje kotača tih vozila prije izlaska na ove površine.</t>
  </si>
  <si>
    <t>Nasipavanje se vrši u slojevima prema propisanim detaljima u projektu. Po osnovnom niveliranju terena izvodi se tamponski sloj debljine 30 cm nabijen na prometnicama do modula stišljivosti od 100 MN/m2, te ispod građevine 100 MN/m2 ukoliko projektnim rešenjem nije drugačije određeno. (Nabijanjem svakog sloja mora se dokazati zbijenost prema zahtjevu iz projekta).</t>
  </si>
  <si>
    <t>Transporti</t>
  </si>
  <si>
    <t>Izbor transportnih sredstava i načina izvršenja transporta u zavisnosti je od vrste i količine iskopanog materijala, načina njenog utovara i istovara, daljine prijevoza i njenih terenskih prilika. Izbor transportnog sredstva izabire izvođač radova i sadrži u svojoj ponudi u jediničnoj cijeni.</t>
  </si>
  <si>
    <t>BETONSKI I ARMIRANO-BETONSKI RADOVI</t>
  </si>
  <si>
    <t xml:space="preserve">Ovim uvjetima dani su kriteriji kvaliteta i ispitivanje osnovnih materijala, tehnološki uvjeti i kontrola izvedbe armirano-betonskih radova, te prethodna i kontrolna ispitivanja svježeg i očvrsnulog betona, u svemu prema Pravilniku za beton i armirani beton. Prije početka izvođenja betonskih i armirano-betonskih radova izvođač je dužan napraviti PROJEKT BETONA u skladu s ovim uvjetima i primjerak predati nadzornom inženjeru. </t>
  </si>
  <si>
    <t>Beton se mora proizvoditi samo iz prethodno ispitanih materijala na betonari, koja treba biti funkcionalno projektirana i pod stalnom kontrolom nadležnih tvrtki. Kapacitet proizvodnje, transporta i ugradbe betona trebaju biti usklađeni. Za slučaj kvara bilo kojeg elementa u tehničkom procesu, treba predvidjeti odgovarajuću rezervu ili zamjenu, koja će osigurati nastavak tehnološkog procesa bez štetnih posljedica po kvaliteti objekta. Ne smije doći do nepredviđenih prekida u izvedbi armirano-betonskih radova.</t>
  </si>
  <si>
    <t>Kontrolna ispitivanja koja organizira i sprovodi izvoditelj, obuhvaćaju prije svega ispitivanje osnovnih materijala, svježeg, stvrdnjavajućeg i čvrstog betona, što sve kontrolira nadzorni inženjer investitora. Uzimanje uzorka u svrhu atestiranja mora vršiti ovlaštena organizacija ili izvoditelj radova u prisustvu nadzornog inženjera. O uzimanju uzoraka mora se odmah sastaviti zapisnik s potpunim podacima.</t>
  </si>
  <si>
    <t>Izvoditelj je dužan za tehnički pregled pribaviti ateste i druge dokaze o kvaliteti materijala koji se ugrađuju. Sve ove dokaze i ateste izvoditelj je dužan pribavljati sukcesivno, kako se materijali deponiraju na gradilištu i ugrađuju. Isto tako, izvoditelj je dužan pribaviti izvještaj o kvaliteti kompletnog objekta ili konstrukcije.</t>
  </si>
  <si>
    <t>Cement koji će se upotrebljavati za spravljanje betona mora u svemu zadovoljavati uvijete kvalitete HRN i ne smije imati upijanje vode nakon 30 min veće od 2 %.</t>
  </si>
  <si>
    <t>Kontrolna ispitivanja cementa vrši izvoditelj na gradilištu prema propisima, a kontroliraju se: standardna konzistencija, vrijeme vezivanja, postojanost volumena, temperatura cementa u silosu. Ako se kontrolnim ispitivanjem utvrdi da neki od uvjeta kakvoće nije ispunjen, odgađa se upotreba takvog cementa, dok se ne dobije atest iz laboratorija ovlaštene organizacije za atestiranje cementa.</t>
  </si>
  <si>
    <t>Za spravljanje betona mogu se upotrebljavati kopani ili drobljeni agregati koji u svemu odgovaraju normativima. Svaka frakcija agregata mora se deponirati odvojeno tako da se izbjegne bilo kakvo njihovo miješanje. U slučaju da se upotrebljavaju dvije ili više istoimenih frakcija, obzirom na granulaciju, ili raznih izvora, ne smije se dozvoliti njihovo nekontrolirano nesistematsko miješanje. Svaku pošiljku agregata prije istovara treba vizualno ocijeniti. Pojedina frakcija ne smije odstupati u pogledu granulometrijskih sastava od onih koje su usvojene kod recepture betona. Za vrijeme izvođenja betonskih radova u prostor za uskladištenje pojedinih frakcija agregata smije se uskladištiti samo one vrste agregata koje su odabrane prema recepturi za beton. Zrna agregata ne smiju biti površinski obavijena prahom, a naročito ne glinom ili drugim koloidnim supstancama. Gustoća zrna agregata mora biti jednaka ili veća od 2600kg/m3. Na temelju rezultata prethodnih ispitivanja agregata donosi se konačna odluka o njegovoj primjenjivosti za beton. Kontrolu ispitivanja agregata vrši izvoditelj. Ovo ispitivanje vrši se uvijek kad se prilikom vizualne ocjene posumnja u ispravnost neke od osobina agregata. Za svaki uzorak vrše se slijedeća ispitivanja:</t>
  </si>
  <si>
    <t>Ako se kontrolnim ispitivanjem utvrdi da granulometrijski sastav ili sadržaj čestica manjih od 0,09 mm ne odgovara uvjetima prema recepturi za beton, odgovorna osoba mora dati pismeno uputstvo o modificiranju sastava betona ili donijeti odluku o uklanjanju nekvalitetnih isporuka agregata.</t>
  </si>
  <si>
    <t>Voda koja se koristi prilikom pripreme betona mora odgovarati pravilnicima. Ukoliko se za spravljanje betona ne upotrebljava pitka voda, uzorak vode mora se slati na ispitivanje mjesec dana prije početka betoniranja i zatim svakih mjesec dana po jedan uzorak za sve vrijeme betoniranja.</t>
  </si>
  <si>
    <t>U slučaju potrebe, a na osnovu predočenih atesta, te neposrednih ispitivanja sa cementom s kojim će se obavljati betonski radovi, izvođač bira dodatke za beton i predlaže ih na odobrenje investitoru. Dodaci betonu mogu se upotrebljavati samo ako imaju atest od ovlaštene organizacije. Djelovanje dodataka na beton treba biti provjereno u toku prethodnih ispitivanja betona. U obzir dolaze plastifikatori i usporivači vezivanja betona. Radi bolje veze starog i novog betona upotrebljavat će se sredstva za sprečavanje vezivanja betona i sredstva za bolju vezu starog i novog betona.</t>
  </si>
  <si>
    <t xml:space="preserve">Za izvedbu betonskih konstrukcija i elemenata od betona i armiranog betona mora se primjenjivati tehnologija plastičnog, gustog, kompaktnog, homogenog i tehnički vodonepropusnog betona, a izdvajanje vode iz betona i segregaciju treba svesti na minimum. </t>
  </si>
  <si>
    <t>Očvrsnuli beton mora ispunjavati traženu marku betona, a niti jedan rezultat ispitivanja čvrstoće betona ne smije podbaci više od dopuštenog. Kontrola ispitivanja betona koju vrši izvoditelj radova je slijedeća:</t>
  </si>
  <si>
    <t>Radi kontrolnih ispitivanja čvrstoće na pritisak, potrebna je na svakih 30 m3 betona izraditi po jedan uzorak, a radi kontrolnih ispitivanja vodonepropusnosti betona potrebno je na svakih 100 m3 betona izraditi po jedan uzorak. Kontrolna ispitivanja očvrsnulog betona vrši izvoditelj u prisustvu nadzornog inženjera ili ovlaštene radne organizacije registrirane za poslove kontrole kvalitete građevinskih materijala. Prilikom svih ispitivanja očvrsnulog betona obavezno se određuje i zapreminska težina uzoraka.</t>
  </si>
  <si>
    <t>Ukoliko se betoniranje vrši kod niskih temperatura, mora biti osigurana mogućnost proizvodnje zagrijanog svježeg betona i mogućnost zaštite svježeg betona za vrijeme manipuliranja. Tehnički proračun mora biti proveden za sve faze rada, od spravljanja, transporta i ugradbe do njege betona, uzimajući u obzir toplinska svojstva materijala i klimatske uvjete.</t>
  </si>
  <si>
    <t>Izvoditelj će izvršiti i ispitivanje eventualnog korozivnog djelovanja podzemne vode na beton. Ukoliko ova ispitivanja pokažu da je podzemna voda agresivna na beton treba provesti dopunske zaštitne mjere koje će propisati projektant ili stručna ovlaštena organizacija.</t>
  </si>
  <si>
    <t>Trajanje manipulacije i transporta svježeg betona treba svesti na minimum i uvjetovano je na osnovi kriterija da u tom vremenu smije doći do bitne promjene konzistencije betona. Transportna sredstva moraju biti takva da spriječe agregaciju od mjesta spravljanja betona do ugradbe. To su betonske pumpe, auto-mikseri i kamioni kiperi za prijevoz do 1 km. Dozvoljena visina slobodnog pada betona je 1 m. Za veće visine vertikalnog transporta betona treba osigurati dozvoljen broj vertikalnih lijevaka.</t>
  </si>
  <si>
    <t>Transportna sredstva ne smiju se oslanjati na oplatu ili armaturu kako ne bi dovela u pitanje njihov projektirani položaj. Definitivni plan transporta betona s propisom svih sredstava mora izvođač predložiti pismeno nadzornom inženjeru na odobrenje. Prekidi u betoniranju dopušteni su samo na mjestima kako je to predviđeno u nacrtima ili izričito dopuštene od nadzornog inženjera. Prekidi u betoniranju određuju se na način kako je propisano ovim tehničkim uvjetima.</t>
  </si>
  <si>
    <t xml:space="preserve">Sav beton mora biti dobro i jednoliko sabijen pogodnim pervibratorima i vibratorima koji imaju minimalnu frekvenciju od 8000 ciklusa u minuti. Kod vibriranja jednog sloja betona, koji dolazi na prethodni sloj koji još nije vezao, pervibratori moraju ući u donji sloj betona za dužinu igle. Beton treba ubaciti što bliže njegovom konačnom položaju u konstrukciji da se izbjegne segregacija. Smije se vibrirati samo dobro uklješteni beton, a nikako se ne smije transportirati beton pomoću pervibratora. Od mjesta ubacivanja do definitivnog položaja beton smije prijeći najviše 1,5 m. Ploče betonirati u slojevima debljine do 50cm. Zidovi se betoniraju u slojevima debljine do 80cm. </t>
  </si>
  <si>
    <t>Za sve vrijeme betoniranja na gradilištu treba dežurati stručno osoblju, koje može otkloniti manje kvarove na postrojenju za spravljanje betona, transportnim sredstvima i sredstvima za ugradnju betona. Zaštita betona od isušivanja mora biti efikasna već u prvim satima nakon ugradbe, odmah kad stanje površine betona to dozvoljava. Intenzivna zaštita mora trajati najmanje 7 dana. Ukoliko se zaštita od isušivanja vrši podlijevanjem, voda ne smije biti hladnija od temperature površine betona, kako ne bi došlo do ubrzavanja i diferencijalnih terminskih stezanja betona, koje mogu izazvati stvaranje pukotina. Ukoliko se zaštita od isušivanja vrši postupkom zatvaranja betonskih površina prskanjem kemijskim sredstvima njihovo djelovanje na beton treba provjeriti u toku prethodnih ispitivanja betona.</t>
  </si>
  <si>
    <t>U hladnom periodu ugrađeni beton mora se brtviti na odgovarajući termički način. Temperatura ugrađenog betona mora iznositi tri dana poslije ugrađivanja najmanje + 50C.</t>
  </si>
  <si>
    <t>Radni spojevi (reške) moraju biti vodonepropusni. Kod horizontalnih radnih rešetki, po završetku betoniranja, kad beton dobije odgovarajuću čvrstoću, tj. u vremenu od početka do svršetka vezivanja betona, potrebno je površinu na koju će se dobetonirati druga faza, obraditi ispiranjem i ispuhivanjem smjesom zraka i vode. Naročitu pažnju treba kod toga posvetiti čišćenju uglova. Neposredno prije početka betoniranja druge faze, na površinu radne reške nanosi se sloj sitnozrnog betona debljine oko 3 mm. Ovaj beton spravlja se s vodom koja je pomiješana sa sredstvom za povećanje prionjivosti i vlačne čvrstoće betona.</t>
  </si>
  <si>
    <t>Kod vertikalne radne reške, prije početka prve faze betoniranja na površinu oplate koja je dijeli od druge faze betoniranja, treba nanijeti sredstvo za površinsko sprečavanje vezivanja betona. Nakon skidanja oplate ovaj se sloj ispere smjesom vode i zraka pod pritiskom. Nakon montiranja armature i oplate potrebno je ponovno očistiti površinu vertikalne radne reške. Neposredno prije početka betoniranja druge faze, na površinu radne reške nanosi se premaz reakcijskom smolom. Vrijeme nanošenja i vezivanja, odnosno vezanje reakcije smole mora biti podešeno tako da ona ne veže dok na nju ne dođe beton druge  faze betoniranja.</t>
  </si>
  <si>
    <t>S ugradnjom betona može se započeti tek kad je oplata i armatura definitivno postavljena. Armatura mora ostati u određenom položaju i za vrijeme betoniranja, te mora biti obuhvaćena betonom u čitavoj dužini i opsegu. Pregled postavljene armature vrši projektant statičar ili nadzorni inženjer na objektu prije betoniranja.</t>
  </si>
  <si>
    <t>Kod betona kolničke konstrukcije i drugih betona izloženih utjecaju smrzavanja i soli treba primjenjivati mikroaeriranje. Umjesto mikroaeriranja može se primjenjivati i kapilarno zgušćivanje, ali uz prethodno ispitivanje.</t>
  </si>
  <si>
    <t>Za betone općenito vrijedi kriterij da upijanje vode betona starosti 90 dana ne bude veće od 1,3 % težinski. Za beton kolničkih konstrukcija vrijedi i dopunski uvjet da vrijednost vodocementnog faktora ne bude veća od 0,50. Ako se betonira pod morem, beton raditi s barem 400 kg cementa na 1 m3 betona.</t>
  </si>
  <si>
    <t>Ako bi se pri iskopu građevinskih jama naišlo na podzemne vode, izvoditelj će na zahtjev nadzornog inženjera ispitati eventualno korozivno djelovanje ove vode na beton. Osnovna mjera za povećanje otpornosti betona na agresivnu sredinu sastoji se u što gušćem betonu i vodonepropusnom betonu. Kriterij vodonepropusnosti mora biti propisan u projektu.</t>
  </si>
  <si>
    <t>ARMIRAČKI RADOVI</t>
  </si>
  <si>
    <t xml:space="preserve">Armatura (betonsko željezo Č.0200 mrežasta armatura) treba biti izvedena od betonskog čelika, a u pogledu kvalitete mora odgovarati normativima. Po posebnom zahtjevu mogu se upotrijebiti i druge vrste čelika ili varena mrežasta armatura za koju dobavljač mora osigurati odgovarajuće željezo. </t>
  </si>
  <si>
    <t>Sve vrste čelika moraju imati kompaktnu homogenu strukturu. Ne smiju imati nikakvih nedostataka, mjehura, pukotina ili vanjskih oštećenja. Prilikom isporuke betonskog čelika isporučilac je dužan dostaviti ateste koji garantiraju vlažnost, čvrstoću i varivost čelika.</t>
  </si>
  <si>
    <t>Prije betoniranja armaturu pregleda nadzorni inženjer investitora, a kod složenih konstrukcija i statičar, što se upisuje u građevinski dnevnik. Na radilištu odgovorna osoba mora obratiti naročitu pažnju na eventualne pukotine, jača vanjska oštećenja, slojeve rđe, prljavštine i čvrstoću te dati nalog da se takav betonski čelik odstrani ili očisti. U osobito agresivnim sredinama treba predvidjeti katodnu zaštitu armature.</t>
  </si>
  <si>
    <t>Savijeni valjani čelik (Č), savijeni rebrasti čelik (ČBR), mrežasta armatura (ČBM) moraju biti označeni točno prema armaturnim nacrtima i u svemu moraju zadovoljavati propise. Svaka stavka armiračkih radova sadrži:</t>
  </si>
  <si>
    <t>Prilikom transportiranja armature s centralnog savijališta na gradilište, armatura mora biti vezana i označena po stavkama i pozicijama iz nacrta savijanja armature.</t>
  </si>
  <si>
    <t>Armatura mora biti na gradilištu pregledno deponirana. Prije polaganja, armatura mora biti očišćena od rđe i nečistoća. Žica, plastični ili drugi ulošci koji se polažu radi održavanja razmaka, kao i sav drugi pomoćni materijal uključeni su u jediničnu cijenu. Ugrađivati se mora armatura po profilima iz statičkog računa, odnosno nacrta savijanja. Ukoliko je onemogućena nabava određenih profila, zamjena se vrši uz odobrenje statičara. Postavljenu armaturu prije betoniranja dužan je osim rukovodioca radilišta i nadzornog inženjera pregledati statičar, o tome izvršiti upis u građevinski dnevnik. Mjerodavni podatak za marku betona koji treba upotrijebiti na pojedinim dijelovima konstrukcije uzima se iz statičkog računa i nacrta savijanja armature.</t>
  </si>
  <si>
    <t>Prilikom polaganja armature, naročitu pažnju posvetiti visini armature kod horizontalnih serklaža i armaturi u negativnoj zoni ploče kod ležaja (zidova), kako ne bi došlo do povečanja debljine ploče kod betoniranja zbog previsoko položene spomenute armature.</t>
  </si>
  <si>
    <t>Obračun ugrađene armature vrši se za klasičnu armaturu po grupama * do 12 mm i preko * 14 mm po kg, neovisno o profilu, a za mrežasto varene mreže bez obzira na profil. Cijena armature uključuje rezanje na određenu dužinu savijanja, kuke vezne žice, čišćenje, postavljanje i fiksiranje u točan položaj, kao i podmetače za održanje odstojanja od oplate. Armatura se obračunava prema teoretskim težinama iz tablica i dužinama iz nacrta.</t>
  </si>
  <si>
    <t>Otpadni materijal, projektom nepredviđeni preklopi i pomoćni jahač, uključeni su u cijenu. Potrebni nosači za ugrađivanje armature i visokim nosačima, temeljima i sl. obračunavaju se kao armatura.</t>
  </si>
  <si>
    <t>Ukoliko se izvrši preračunavanje, na objektu se može uz suglasnost statičara izvršiti i zamjena vrsta čelika i profila, ovisno o mogućnosti dobave.</t>
  </si>
  <si>
    <t>ZIDARSKI RADOVI</t>
  </si>
  <si>
    <t>Materijal koji se upotrebljava za zidarske radove mora biti ispravan, kvalitetan, u skladu s normativima, a na zahtjev nadzornog inženjera, izvođač mora predočiti važeće ateste ili dati ispitati prema važećim normativima o svom trošku. Zidovi zgrada mogu se izvoditi od materijala za koji nije donijet standard, ako je atestom (potvrdom o kvaliteti) izdanim od strane stručne radne organizacije potvrđeno da se takav materijal može upotrijebiti za izvođenje odnosne vrste zidova.</t>
  </si>
  <si>
    <t xml:space="preserve">Zidarski radovi moraju biti izvedeni točno prema mjerama označenim u projektnoj dokumentaciji, a izvedene zidne konstrukcije moraju biti sposobne da podnesu predviđeno opterećenje. </t>
  </si>
  <si>
    <t xml:space="preserve">Zidni elementi prije upotrebe moraju se kvasiti vodom ako nemaju potrebnu vlažnost ili ako se za zidanje upotrebljava cementna žbuka. Debljina horizontalnih reški (fuga) ne smije biti veća od 15 mm, a širina vertikalnih reški ne smije biti manja od 10 mm, a ni veća od 15 mm. Zidanje se mora izvoditi s pravilnim zidarskim vezovima, a preklop mora iznositi najmanje jednu četvrtinu dužine zidnog elementa. </t>
  </si>
  <si>
    <t>Ako se zidanje izvodi za vrijeme zimskog perioda, moraju se poduzeti mjere zaštite protiv djelovanja mraza.</t>
  </si>
  <si>
    <t>Svako naknadno bušenje ili žlijebljenje zidova zgrada koje nije bilo predviđeno projektom, može se izvoditi samo ako je prethodnim statičkim proračunom utvrđeno da nosivost zida poslije tog bušenja odnosno žlijebljenja nije manja od propisane. Sve razvode instalacija po mogućnosti položiti u zidove prije finalne obrade zida, odnosno žbukanja.</t>
  </si>
  <si>
    <t>Zidovi od opeke koji ostaju vidljivi izvoditi od probrane dobro pečene jednolike i neoštećene fasadne opeke. Sve reške moraju biti potpuno horizontalne i vertikalne jednakih debljina i uvučene za cca 10 mm. Ti zidovi će se fugirati. Sve reške zidova moraju biti potpuno zatvorene.</t>
  </si>
  <si>
    <t>Kod pregradnih zidova visine preko 1,20 m treba izvesti po čitavoj dužini, a u visini vrata, armiranobetonski serklaž.</t>
  </si>
  <si>
    <t>Zidove zgrade u seizmičkim područjima projektiraju se i izvode prema propisima koji se odnose na izgradnju građevinskih objekata u seizmičkim područjima. Marka opeke i marke veznog sredstva - morta - se označuje u troškovniku i obavezno se mora izvođač pridržavati propisanih uvjeta.</t>
  </si>
  <si>
    <t>Pijesak za mort mora biti čist bez organskih primjesa, vapno za žbukanje mora biti odležano najmanje tri mjeseca</t>
  </si>
  <si>
    <t>Vrsta morta propisana je troškovnikom, a ukoliko nije primjenjuje se sljedeći omjeri:</t>
  </si>
  <si>
    <t xml:space="preserve">Prilikom izvedbe radova žbukanja i glazura prema projektu  izvođač radova mora se pridržavati uvjeta i opisa u troškovniku kao i važećih propisa </t>
  </si>
  <si>
    <t>Žbukanje zidova zgrada može se izvoditi tek kada se utvrdi da su svi zidovi izvedene u skladu tehničkih propisa. Zidovi od opeke moraju se prije žbukanja očistiti i mort u fugama udubiti, kako bi se žbuka mogla primiti. Prvo se nanosi “špric' pa gruba i fina žbuka. Fina žbuka smije se nanositi samo na već osušenu grubu žbuku.</t>
  </si>
  <si>
    <t>Upotrijebljeni dodaci, koji služe za poboljšanje urađenosti morta za postizavanje nepromočivosti ili poboljšanja kemijskih i mehaničkih svojstava, moraju odgovarati utvrđenim normativima i dokumentiranim odgovarajućim atestima.</t>
  </si>
  <si>
    <t>Za ugrađivanje vrata i prozora potrebno je okvir (zidarske mjere) pravilno dimenzionirati, na točno po mjerama definirane širine otvora uz vertikalno i horizontalno podešavanje. Visine vrata od gotovog poda - 1 cm. Dovratnik vrata je dimenzioniran na debljinu zida  0,5 cm. Za ugradnju elemenata ugrađuje se slijepi dovratnik ili se umjesto slijepog dovratnika u zidani otvor mogu namjestiti zidni ulošci. Na svaku stranu treba postaviti barem po tri drvena uloška. Oni mogu biti i sidreni ili pričvršćeni vijcima.</t>
  </si>
  <si>
    <t>Brtvljenja vanjskih otvora mogu biti:</t>
  </si>
  <si>
    <t>Ugradnja raznih metalnih predmeta u gotovo ziđe od betona ili od opeke sa cementnim mortom M-10.</t>
  </si>
  <si>
    <t>Pripomoći kod raznih obrtničkih i instalaterskih radova radnika vrši se prema utrošku sati na pojedinim radovima koji se evidentiraju u građevinskom dnevniku i ovjerom po nadzornom inženjeru. U tu grupu spadaju razna čišćenja za vrijeme radova, u toku građenja, te završna čišćenja nakon završetka svih radova, koji se evidentiraju u građevinskom dnevniku i ovjerena po nadzornom inženjeru.</t>
  </si>
  <si>
    <t>Sav upotijrebljeni materijal prilikom pomoći raznim obrtničkim i instalaterskim radovima evidentirat će se u građevinskom dnevniku ovjerenom po nadzornom inženjeru.</t>
  </si>
  <si>
    <t>ČELIČNA KONSTRUKCIJA</t>
  </si>
  <si>
    <t>Izrada čelične konstrukcije</t>
  </si>
  <si>
    <t>Prije izrade konstrukcije izvođač treba radioničku dokumentaciju dati nadzornom inženjeru na pregled te eventualne primjedbe u smislu odstupanja ili neusklađenosti s glavnim projektom unosi u radionički dnevnik. Čelik izvođač mora dobavljati iz željezare koje vrše periodično atestiranje. Čelici na skladištu moraju biti složeni, obilježeni bojom kako je propisano, označeni oznakom proizvođača, stanja isporuke i brojem šarže. Odobrava se upotreba materijala isporučenih sa certifikatom proizvođača prema šarži u kojem se ubilježeni rezultati mjerenja interne kontrole po svakoj karakteristici kvalitete. Upotreba materijala bez certifikata dozvoljena je samo ako je naknadno atestirana po ovlaštenoj organizaciji i to za svaku šaržu. Izvođač može nadzornom inženjeru predložiti upotrebu čelika druge kvalitete odnosno dimenzije nego što je propisano projektom uz pismenu suglasnost projektanta konstrukcije u radionički dnevnik</t>
  </si>
  <si>
    <t>Za izradu konstrukcije u radionici zavarivanjem, izvođač je obavezan nadzornom inženjeru pismeno predložiti na odobrenje: tehnologiju i postupak zavarivanja, sve uređaje, strojeve, alate i opremu s dokazima da odgovaraju normativima , ime i prezime, dokaz o stručnoj spremi i položenom stručnom ispitu odgovornog lica za pravilnu primjenu i izvršenje varilačkih radova (rukovodilac radova na zavarivanju).</t>
  </si>
  <si>
    <t>Radnici koji vrše zavarivanje moraju biti atestirani i posjedovati atest i to kako slijedi:</t>
  </si>
  <si>
    <t>Radovima na zavarivanju izvođač može pristupiti kad nadzorni inženjer odobri plan zavarivanja u kojem izvođač definira oblik žljeba, broj slojeva varova, vrstu elektroda, način, redoslijed i položaj zavarivanja, te vrstu i način toplotne obrade, a te podatke izvođač je dužan u dnevnik zavarivanja upisati za svaki zavareni dio konstrukcije. Kod automatskog zavarivanja treba dati i jačinu i napon struje, brzinu zavarivanja, vrstu zaštitnog praška i sl.</t>
  </si>
  <si>
    <t>Zavarivanje se može vršiti samo u zatvorenim prostorijama, a ukoliko to nije moguće treba poduzeti odgovarajuće mjere za zaštitu od vjetra i oborina te za temperature od 0 do 5°C. U dnevniku zavarivanja voditi i temperature zraka i atmosferske prilike te primijeniti zaštitne mjere (temperaturu pregrijavanja, termičku obradu i sl)</t>
  </si>
  <si>
    <t>Nadzorni inženjer upisom u dnevnik zavarivanja odobrava svaku fazu radova zavarivanja, a izvođač radova dužan je izvršiti kontrolu šavova poslije zavarivanja vizualno i izmjerom radiografskom kontrolom koja je predviđena prema kvaliteti vara. Nadzorni inženjer prihvaća radove ili određuje dodatne kontrole, doradu ili obradu.</t>
  </si>
  <si>
    <t>Nakon izrade konstrukcije u radionici treba izvršiti pregled i prijem konstrukcije te zapisnikom ustanoviti da je izrađena konstrukcija dimenzija i oblika prema projektu, a odstupanja su u granicama dopuštenih vrijednosti.</t>
  </si>
  <si>
    <t>Prijemu trebaju prisustvovati predstavnik izvođača, nadzorni inženjer i predstavnik montažera. Izvođač radova prilikom predaje konstrukcije treba predati i svu dokumentaciju koja je propisana za takvu vrstu konstrukcije, a što se evidentira u zapisniku.</t>
  </si>
  <si>
    <t>Montaža čelične konstrukcije</t>
  </si>
  <si>
    <t>Nakon izrade temelja i prije montaže treba izvršiti geodetsku kontrolu koja obuhvaća: osne mjere, visinski položaj i vertikalnost te odnos prema stalnim geodetskim točkama. O izvršenoj kontroli sastavlja se zapisnik, kojeg potpisuju odgovorni predstavnici izvođača temelja, izvođača montaže čelične konstrukcije i nadzorni inženjer. Zapisnikom se konstatira da li geodetski izmjeri zadovoljavaju podatke u projektu. Rezultati mjerenja sastavni su dio zapisnika.</t>
  </si>
  <si>
    <t xml:space="preserve">Prije početka radova na montaži izvođač treba nadzornom inženjeru staviti na uvid: plan organizacije i uređenja gradilišta, popis opreme za izvođenje radova na montaži, projekat za montažu čelične konstrukcije koji mora sadržavati dokaz stabilnosti elementa i nepromjenjivosti oblika pri opterećenju u pojedinim fazama montaže, plan </t>
  </si>
  <si>
    <t>kontrole u svim fazama montaže (geodetska kontrola), projekt skele te vremenski plan izvođenja radova na montaži. Kod konstrukcija koje se montiraju zavarivanjem treba nadzornom inženjeru dodatno staviti na uvid:</t>
  </si>
  <si>
    <t>Prije početka radova izvođač treba izvršiti pregled dopremljene konstrukcije na gradilištu, te ustanoviti da li je prilikom transporta došlo do oštećenja, te dijelove koji su neznatno oštećeni popraviti, a kod većih oštećenja, dijelove ojačati ili zamijeniti. O predloženom popravku ili ojačanju nadzorni inženjer se treba pismeno suglasiti. Nakon sanacije obavlja se ponovno pregled dok se svi dijelovi ili sklopovi ne budu propisno sanirani. Nakon pregleda izvođač treba dijelove i sklopove čelične konstrukcije na gradilištu propisno uskladištiti, sortirati, obilježiti i zaštititi od eventualnog oštećenja.</t>
  </si>
  <si>
    <t>Nadzorni inženjer upisom u građevinski dnevnik odobrava početak montaže čelične konstrukcije tek nakon prijema naprijed navedene dokumentacije i zadovoljenja pripremnih uvjeta.</t>
  </si>
  <si>
    <t>Za radove na zavarivanju izvođač treba nadzornom inženjeru staviti na uvid ateste varilaca i spojnih sredstava (vijaka, elektroda, žica za zavarivanje, zaštitnih praškova, itd), te način zaštite od atmosferskih utjecaja (vjetar, oborina i sl.) i mjere koje će poduzeti kad temperatura bude od 0°C do 5°C. Postupak za odobrenje zavarivanja, te kontrolu isti je kao kod zavarivanja pri izradi konstrukcija u radionici, a izvođač treba na gradilištu imati uređaj za sušenje elektroda, te voditi evidenciju o sušenju u kontrolnim knjigama, tako da se samo elektrode čije je sušenje evidentirano mogu upotrijebiti kod zavarivanja.</t>
  </si>
  <si>
    <t>Za vijke koji se montiraju prednaprezanjem treba voditi posebnu evidenciju o prednaprezanju, koja treba sadržavati dimenzije i kakvoću vijaka, te silu ili moment naprezanja. Za dijelove čelične konstrukcije i sidra koji se ugrađuju u beton treba nakon montaže izvršiti geodetsku kontrolu položaja i vertikalnosti te zapisnički konstatirati prijem ugrađenih dijelova. Kod čeličnih konstrukcija koje se postavljaju na ležišta, izvođač treba izvršiti dotjerivanje konstrukcije u položaj koji je predviđen projektom, a nadzorni inženjer upisom u građevinski dnevnik (dnevnik montaže) utvrđuje da je dotjerivanje čelične konstrukcije ili dijela čelične konstrukcije završeno i dozvoljava ugrađivanje sitnozrnog betona (MB-30) ispod ležaja, stopa stupova i oko sidra. Za sve dijelove čeličnih konstrukcija, koje neće biti dostupne pregledu kod montirane čelične konstrukcije cijelog objekta, treba izvršiti povremeni prijem, a postupak je isti kao i za prijem dijelova koji se ugrađuju u beton.</t>
  </si>
  <si>
    <t>Nakon dovršene montaže izvođač radova dužan je izvršiti izmjeru i geodetsku kontrolu montirane čelične konstrukcije kao i kontrolu spojeva te uručiti rezultate nadzornom inženjeru na ovjeru. Ukoliko su odstupanja montirane konstrukcije veća od dopuštenih, ukoliko svi spojevi nisu izvedeni prema projektu ili je došlo do oštećenja, treba izvršiti sanaciju čelične konstrukcije. Izvođač radova treba izraditi elaborat sanacije, koji odobrava projektant. Nakon sanacije treba izvršiti ponovno pregled, izmjere i geodetsku kontrolu te izvršiti prijem montiranih konstrukcija, o čemu sa sastavlja zapisnik. Zapisniku treba priložiti propisnu dokumentaciju (radioničke nacrte), projekt montaže, ateste o osnovnim i spojnim materijalima kod izrade i montaže sa atestima zavarivača i dokumentima o kontroli spojeva, zapisnik o kontroli i prijemu konstrukcije u radionicama, o odstupanjima od projekta i njihovoj usuglašenosti, o povremenom prijemu s podacima o geodetskim i drugim izmjerama. Ukoliko objekt treba biti ispitan probnim opterećenjem treba zapisniku priložiti i atest o ispitivanju probnim opterećenjem.</t>
  </si>
  <si>
    <t>Zaštita čeličnih konstrukcija od korozije:</t>
  </si>
  <si>
    <t>Prije početka radova izvođač je dužan nadzornom inženjeru staviti na uvid: podatke o sredstvima za čišćenje površina, tehnologiju čišćenja, mjesto za čišćenje, način i mjesto uskladištenja očišćenih dijelova te materijale koji će se upotrebljavati za izvođenje radova na zaštiti i tehnologiju nanošenja premaza, nakon čega nadzorni inženjer upisom u građevinski dnevnik dozvoljava početak radova.</t>
  </si>
  <si>
    <t>Nakon pripreme i čišćenja površina, a prije nanošenja sredstva za zaštitu od korozije nadzorni inženjer utvrđuje da li je čišćenje i priprema površina izvedena na propisan način, odnosno određuje da se postupak ponovi do potpune pripreme. Za toplo cinčanje treba ustanoviti da li je izvršena propisna priprema površina čelične konstrukcije, (odmašćivanje, čišćenje, ispiranje i nanošenje talitelja). Kontrola stupnja očišćenja vršit će se pomoću ŠVEDSKOG STANDARDA SIS 05-59-00.</t>
  </si>
  <si>
    <t>Prije početka radova na nanošenju zaštitnih sredstava izvođač radova treba nadzornom inženjeru dati na uvid certifikat proizvođača i propisane ateste te na odobrenje način nanošenja premaza. Izvođač treba nanijeti sredstva za zaštitu od korozije u propisanim rokovima, odnosno izvršiti prethodnu zaštitu površine čeličnih konstrukcija. Ukoliko izvođač odstupa od propisanih uvjeta, nadzorni inženjer može narediti ponovno čišćenje, te izvršiti pregled na način koji je naprijed naveden.</t>
  </si>
  <si>
    <t xml:space="preserve">Izvođač treba na gradilištu imati vlagomjer i toplomjer te svakodnevno dok se vrše radovi na premazivanju pismeno voditi kontrolu vlažnosti zraka i temperature te način zaštite od oborina ili vjetra. Nadzorni inženjer treba radove na premazivanju prekinuti ukoliko ustanovi da je površina čelične konstrukcije vlažna ili zaprašena, odnosno ako su vlažnost i temperatura ispod ili iznad normativa. </t>
  </si>
  <si>
    <t>Nadzorni inženjer nakon nanošenja svakog sloja premaznog sredstva obavlja kontrolu debljine sloja i stupnja prijanjanja premaza (HRN H.C8.059/74) te odobrava nanošenje slijedećeg sloja, odnosno naređuje da se oštećeni dijelovi površina ili dijelovi kod kojih je prijanjanje neodgovarajuće, prethodno očiste i ponovno namažu. Izvođač radova dužan je utvrditi kvalitetu upotrijebljenog materijala kod tvrtke registrirane za ispitivanje materijala. Izvođač mora u građevinski dnevnik svakodnevno upisivati radove na čišćenju i pripremanju površina, svaki sloj osnovnog i pokrovnog premaza te svaki izvršeni pregled, provjeru i izmjeru koja se izvršila na dijelovima čelične konstrukcije, kao i radove na popravku ili sanaciji očišćenih ili zaštićenih površina.</t>
  </si>
  <si>
    <t>Kad se izvede sistem zaštite od korozije u cjelini, izvođač radova treba nadzornom inženjeru staviti na uvid dokumentaciju o upotrijebljenim materijalima (ateste, certifikate i rezultate kontrole uzoraka), rezultate mjerenja, debljine pojedinačnih premaza, odnosno metalne prevlake kao i mase i debljine prevlake cinka, rezultate stupnja prijanjanja premaza, odnosno metalne ili cinkove prevlake, a kod katodne zaštite mjerenja elektrokemijskog potencijala. Nadzorni inženjer treba izvršiti pregled i ustanoviti da li su mjerenje i provjere zadovoljila uvjete specifikacije i propisa, da li je dovršena zaštita konstrukcije u cjelini, da li su zaštićeni sidra i vijci, kao i gornje površine betonskih temelja i da li su zaštićene dodirne površine u spojevima čelika sa drugim materijalima. O pregledu treba sastaviti zapisnik o zaštićenosti konstrukcije u cjelini od korozije, odnosno što treba dodatno učiniti da se postigne propisana zaštita.</t>
  </si>
  <si>
    <t>Rezervoari i cjevovodi, koji se ukapaju u zemlju, nakon pripreme i čišćenja površine najprije se prethodno premazuju bitumenskom emulzijom, a zatim bitumenskim premazom u toplom stanju. Nakon toga spiralno se namotaju impregniranom jutenom tkaninom te ponovo nanosi bitumenski premaz u toplom stanju. Završni sloj treba izvesti nanošenjem vapnenog mlijeka.</t>
  </si>
  <si>
    <t>IZOLATERSKI RADOVI</t>
  </si>
  <si>
    <t>Svi radovi moraju se izvesti kvalitetno i stručno držeći se projektne dokumentacije, propisa i normativa. Sav materijal mora odgovarati normativima koji se odnosi na proizvode koji se ugrađuju i mora biti atestiran Atesti moraju biti na gradilištu, te na zahtjev nadzorne službe i predočeni. Za sve horizontalne konstrukcije obavezno je dostaviti atest o zahtijevanoj tlačnoj čvrstoći materijala, te polaganje izvesti prema uputama proizvođača. Uskladištenje materijala na gradilištu mora biti stručno kako bi se isključila bilo kakva mogućnost propadanja. Prije početka radova izvođač mora ustanoviti kvalitetu podloge na koju se izvodi izolacija i ako nije pogodna za rad mora o tome pismeno izvijestiti naručioca radova kako bi se podloga na vrijeme popravila i pripremila za izvođenje izolacije.</t>
  </si>
  <si>
    <t>Hidroizolacija se polaže samo na posve suhu i očišćenu podlogu kod temperature više od 12oC. Sav materijal za izolaciju treba biti prvorazredne kvalitete, te odgovarati tekućim propisima i normativima. Izvođač je dužan provjeriti vrste i ateste po šaržama ljepenke u odnosu na projekt. Izolacione trake moraju se uvaljati u vrući premaz bez zračnih mjehurića. Svi spojevi izvode se sa minimalnim preklopima 10 cm. Posebnu pažnju posvetiti izvedbi 'holkera' /savijanja/ ljepenke, jer će sve manjkavosti i štete nastale lošom izvedbom izolacije snositi izvođač. Sve hidroizolacije izvesti od najkvalitetnijih materijala na čistoj i suhoj podlozi, sa prethodnim hladnim bitumenskim premazom. Uz sve vertikalne površine izvesti nevarene holkere. Parne brane izvode se potpuno lijepljene - varene za površinu, sa izvedbom varenih holkera.</t>
  </si>
  <si>
    <t>Rhepanol fk – poliizobutilenska hidroizolacija, izvodi se sa svim detaljima i spojnim komadima proizvođača BRAAS. Izvodi se sa podložnim sintetičkim filcom, sve prema DIN 16.731.</t>
  </si>
  <si>
    <t>Prilikom izvođenja plivajućih podova treba paziti da se slojevi koji služe za zvučnu izolaciju postave na suhu i ravnu površinu. Nije dozvoljeno poravnavanje površine materijalom koji služi kao zvučni izolator. Ako je vlažnost podloge veća od 7% u odnosu na njenu težinu, onda se zvučni izolator mora zaštititi bitumenskom ljepenkom. Prije betoniranja podloge poda mora se preko zvučnog izolatora postaviti sloj bitumenske ljepenke sa preklopima do 20 cm ili PE folija.</t>
  </si>
  <si>
    <t>U vlažnim prostorijama i sanitarnim čvorovima mora sloj koji služi za zvučnu izolaciju biti zaštićen dvostrukim slojem ljepenki ili folijom sa svih strana, a preklopi premazani bitumenom. Ploče plivajućeg poda ne smiju imati krute veze s okolnim zidovima.</t>
  </si>
  <si>
    <t>LIMARSKI RADOVI</t>
  </si>
  <si>
    <t xml:space="preserve">Svi radovi moraju biti izvedeni stručno i solidno, a moraju se izvesti prema važećim propisima i normativima. Prije izvedbe izvođač je dužan od projektanta zatražiti eventualna objašnjenja, a za promjene materijala ili načina izvedbe treba prethodno dobiti i njegovu suglasnost. </t>
  </si>
  <si>
    <t>Ukoliko je to potrebno izvođač limarije dužan je uzeti mjere u naravi te obavezno ispitati sve elemente na kojima se izvode limarski radovi i na eventualne neispravnosti upozoriti nadzornog inženjera.</t>
  </si>
  <si>
    <t>Upotrijebljeni materijal mora odgovarati normativima ili imati odgovarajuće ateste. Ukoliko nije drugačije određeno radovi se izvode iz pocinčanog lima debljine 0,55 mm, cinčanog lima debljine 0,65, bakrenog lima debljine 0,75 mm ili olovnog lima debljine 0,85 mm.</t>
  </si>
  <si>
    <t>Sav materijal koji se upotrebljava mora odgovarati normativima:</t>
  </si>
  <si>
    <t>Mekani limovi spajaju se utorenjem ili lemljenjem, a srednje tvrdi i tvrdi utorenjem ili zakivanjem i lemljenjem. Pričvršćenje limova vrši se mehaničkim alatima, vijcima, plastičnim čepovima i nosačima (trake). Limarija mora od površine betona ili žbuke biti odvojena bitumenskom ljepenkom ili aluminijskom folijom.</t>
  </si>
  <si>
    <t>BRAVARSKI RADOVI I RADOVI IZ METALA</t>
  </si>
  <si>
    <t>Radovi se moraju izvesti prema projektu, prema uvjetima i opisima, kao i važećim propisima i normativima. Svi radovi moraju biti izvedeni stručno i solidno. Upotrijebljeni materijal mora odgovarati standardima ili atestima, a izvođač je dužan pribaviti sve potrebne ateste za kvalitetu materijala i površinsku obradu.</t>
  </si>
  <si>
    <t>Sva bravarija mora u radionici biti očišćena od hrđe i masnoće i ako projektom nije drugačije određeno, zaštićena jednim osnovnim premazom prema uvjetima antikorozivne zaštite i normativima.</t>
  </si>
  <si>
    <t>Izvođač bravarskih radova treba se pridržavati nacrta, shema, opisa pojedinačnih stavki troškovnika, te tekućih propisa i normativa. Obvezan je izraditi radioničku dokumentaciju i dostaviti je na ovjeru projektantu. Na temelju shema i detaljnih nacrta, izvođač radova je dužan zatražiti sve potrebne upute u pogledu eventualnih korekcija detalja ili promjena. U protivnom, eventualna šteta uslijed neadekvatnog materijala tereti izvođača. Ako koja stavka izvođaču nije jasna, mora prije predaje tražiti objašnjenje od projektanta.</t>
  </si>
  <si>
    <t>Prije ugradbe bravarije, bravar je dužan upozoriti izvođača građevinskih radova na eventualne nedostatke, jer bravar odgovara za kvalitetu i ispravnost svih dijelova do primopredaje svojih radova. Izvođač je dužan prije početka rada kontrolirati sve mjere na gradnji za svaki predmet.</t>
  </si>
  <si>
    <t>Prije početka rada izvoditelj mora predložiti nadzornom inženjeru ili projektantu plan redoslijeda zavarivanja, plan montaže konstrukcije sa razrađenim načinom i redoslijedom montaže. Isti mora prije započinjanja radova pribaviti i dostaviti na uvid dokumentaciju: atest materijala od kojih se izrađuje čelična konstrukcija, ateste za spojni materijal /vijci, elektrode/, atest zavarivača koji će raditi na ovoj konstrukciji, plan zavarivanja i montaže. Svi varovi moraju biti obrađeni spojevi između pojedinih elemenata moraju biti vodonepropusni. Sve</t>
  </si>
  <si>
    <t xml:space="preserve">Izvođač je dužan pridržavati se detalja u projektu, međutim ima pravo predložiti druge detalje ukoliko oni zadovoljavaju predviđene uvjete iz opisa i ne mijenjaju ugovorenu jediničnu cijenu. Za sve promjene potrebna je suglasnost projektanta i nadzornog inženjera. Prije početka radova izvođač treba sve mjere, broj komada i sl. prekontrolirati na gradilištu. </t>
  </si>
  <si>
    <t>Svi bravarski elementi ugrađuju se “suhim” postupkom (bez upotrebe morta) tj na prethodno ugrađena sidra varenjem, vijcima ili metalnim odnosno plastičnim čepovima.</t>
  </si>
  <si>
    <t>Sve reške između zidova i bravarskih (metalnih) elemenata moraju biti brtvljena ili kitana akrilnim, silikonskim ili sl. kitovima.</t>
  </si>
  <si>
    <t>STAKLARSKI RADOVI</t>
  </si>
  <si>
    <t xml:space="preserve">Svi radovi moraju biti izvedeni stručno i solidno. Izvođač je obavezan pridržavati se projektne dokumentacije, opisa te Tehničkih uvjeta za staklorezačke radove i važećih propisa i normativa. Izvođač radova treba sve izmjere uzeti u naravi. </t>
  </si>
  <si>
    <t>Svi materijali (stakla, kitovi i sl.) koji nisu obuhvaćeni tekućim normativima, moraju imati ateste od ovlaštenih ustanova. Sva stakla moraju biti apsolutno ravna.</t>
  </si>
  <si>
    <t>Prije ugradnje sve mjere obavezno provjeriti u naravi. Stolarija i bravarija se ostakljuju nakon drugog grundiranja, pošto su svi elementi ugrađeni i okovani. Ovi opći uvjeti se dopunjuju, odnosno mijenjaju pojedinom stavkom troškovnika.</t>
  </si>
  <si>
    <t>GIPSKARTONSKI RADOVI</t>
  </si>
  <si>
    <t>Izrada gipskartonskih zidova i spuštenih stropova</t>
  </si>
  <si>
    <t>Za suhe prostore upotrebljavaju se standardne gipskartonske ploče oznake "A" prema normi HRN EN 520:2006.</t>
  </si>
  <si>
    <t>Za vlažne prostore (mali % vlage) upotrebljavaju se impregnirane ploče oznakom "H2" prema normi HRN EN 520:2006.</t>
  </si>
  <si>
    <t>Za prostore s protupožarnim zahtjevima većim od 60 minuta upotrebljavaju se gipskartonske ploče s oznakom "DF" prema normi HRN EN 520:2006.</t>
  </si>
  <si>
    <t>DFH2IR tvrde impregnirane protupožarne ploče ("Diamant") upotrebljavaju se prema normi HRN EN 520:2006.</t>
  </si>
  <si>
    <t>Svojstva i ispitivanja utvrđena su Prilogom E, točka E.4.2. Tehničkog propisa o građevnim proizvodima.</t>
  </si>
  <si>
    <t>Obveza izvođača je pripraviti HRN ateste za ponuđeni i ugrađeni materijal, a prema Zakonu o gradnji te propisima i normama za ovu vrstu poslova.</t>
  </si>
  <si>
    <t>KERAMIČARSKI RADOVI</t>
  </si>
  <si>
    <t>Popločenje i opločenje keramičkim pločicama izvodi se prema podacima iz projektne dokumentacije, Tehničkim uvjetima za izvođenje keramičarskih radova U.F2.011, te prema Pravil¬niku o tehničkim mjerama i uvjetima za završne radove u zgradarstvu.</t>
  </si>
  <si>
    <t>Materijal treba zadovoljiti slijedeće norme:</t>
  </si>
  <si>
    <t>PODOPOLAGAČKI RADOVI</t>
  </si>
  <si>
    <t>Podovi na  bazi sintetički smola, Podovi od vinila</t>
  </si>
  <si>
    <t>Svi radovi moraju se izvesti prema podacima iz projektne dokumentacije te prema pravilniku o tehničkim mjerama i uvjetima za završne radove u zgradarstvu. Izvođač radova treba upotrijebiti materijal koji u svemu (boji, vrsti i kvaliteti) je jednak uzorku što ga odabere projektant od uzorka predloženih po izvođaču.</t>
  </si>
  <si>
    <t>Uzdignuti podovi</t>
  </si>
  <si>
    <t>Svi radovi moraju se izvesti prema podacima iz projektne dokumentacije. Materijal za izvedbu uzdignutog poda mora odgovarati standardima čelične nosive konstrukcije. Konstrukcija poda treba biti demontažna i podesna za podešavanje na horizontalnost</t>
  </si>
  <si>
    <t>Prije izvedbe uzdignutog poda potrebno je prekontrolirati nosivost postojeće stropne konstrukcije i izraditi statički proračun za dodatna opterećenja. Konstrukcija uzdignutog poda mora se kontrolirati na novo statičko opterećenje. Gornja površina poda mora sprečavati stvaranje statičkog elektriciteta, mora biti ravna i bez pora da ne zadržava prašinu, otporna na žar cigareta, otporna na habanje</t>
  </si>
  <si>
    <t>SOBOSLIKARSKO LIČILAČKI RADOVI</t>
  </si>
  <si>
    <t>Svi radovi moraju biti izvedeni stručno i solidno, s odgovarajućom radnom snagom i odgovarajućim kvalitetnim materijalom. Izvođač radova treba upotrijebiti materijale, koji u svemu (boji, vrsti i kvaliteti) jednak uzorku što ga odabere projektant od uzoraka predloženih po izvođaču. Izrada uzoraka ne naplaćuje se posebno.</t>
  </si>
  <si>
    <t>Upotrijebljeni materijal mora odgovarati standardima ili atestima. Prije početka radova izvođač je dužan pregledati sve podloge i tražiti od nadzornog inženjera da se postupi po njegovim eventualnim primjedbama, ukoliko su opravdane.</t>
  </si>
  <si>
    <t>Materijali se mogu primjenjivati samo na onim površinama za koje su prema svojim kemijsko-fizičkim osobinama namijenjeni. Gotovi, tvornički proizvedeni materijali moraju se upotrebljavati prema uputstvima proizvođača.</t>
  </si>
  <si>
    <t xml:space="preserve">Podloge moraju biti čiste bez prašine, smole, masti ili hrđe ili naslaga drugih materijala. Vanjski nalič mora biti otporan atmosferilijama, a unutrašnji postojanih boja otpornih na sredstava za čišćenje. Premazi moraju čvrsto prijanjati na podlogu na koju se nanose bez tragova četke ili valjka, a boja mora biti jednolična i bez mrlja. Na obojenim površinama ne smiju se poznavati tragovi četke, ne smije biti mrlja, ton mora biti ujednačen i identičan. </t>
  </si>
  <si>
    <t>Obojene površine  ne smiju se dati brisati, niti se smiju ljuštiti. Kvaliteta pojedinih boja i lakova mora odgovarati tekućim propisima i normativima. Ako se u garantnom roku pojave bilo kakve promjene na obojenim površinama uslijed loše kvalitete materijala ili izvedbe, izvođač mora o svom trošku izvršiti prepravke.</t>
  </si>
  <si>
    <t>- konzistencija betona metodom određivanja 'slump'-a</t>
  </si>
  <si>
    <t>- analiza svježeg betona koja se sastoji od određivanja V/C faktora, volumena para, zapreminske težine i granulometrijski sastav. Analiza betona vrši se na svakih 300 m3 betona.</t>
  </si>
  <si>
    <t>- Sječenje, ravnanje i savijanje armature na radilištu s horizontalnim transportom do mjesta savijanja, te horizontalnim i vertikalnim transportom do mjesta vezivanja i ugradnje, ili savijanje u centralnom savijalištu, transport do radilišta, te horizontalni i vertikalni transport već gotovog savijenog čelika do mjesta vezivanja i ugradnje.</t>
  </si>
  <si>
    <t>- Postavljanje i vezivanje armature točno prema armaturnim nacrtima, s podmetanjem podložaka, kako bi se osigurala potrebna udaljenost između armature i oplate.</t>
  </si>
  <si>
    <t>- mokrom ugradnjom: - sa sidrima plosnog željeza i kitom, te obostranim žbukanjem nakon ugradnje.</t>
  </si>
  <si>
    <t>- prethodna ugradnja slijepog dovratnika u zid te naknadno pričvršćenje doprozornika sa vijkom u slijepi dovratnik (okvir). Prekrivanje utora vrši se letvicama a brtvljenje trajno plastičnim kitom i trakom za brtvljenje   ili poliuretanom.</t>
  </si>
  <si>
    <t>- za zavarivača kod zavarivanja šavova kvaliteta   S atest koji nije stariji od 06 mjeseci,</t>
  </si>
  <si>
    <t>- za zavarivača kod zavarivanja šavova kvaliteta I i IIatest koji nije stariji od 12 mjeseci.</t>
  </si>
  <si>
    <t>- ime i stručnu spremu s položenim stručnim ispitom osobe odgovorne za montažu zavarivanjem,</t>
  </si>
  <si>
    <t>- tehnologiju i plan zavarivanja s planom kontrole varova (kao pri izradi čelične konstrukcije),</t>
  </si>
  <si>
    <t>- ljepila: HRN U.F2.011, CERTIFIKATI PROIZVOĐAČA</t>
  </si>
  <si>
    <t xml:space="preserve"> - granulometrijski sastav</t>
  </si>
  <si>
    <t xml:space="preserve"> - sadržaj čestica manjih od 0,09 mm</t>
  </si>
  <si>
    <t xml:space="preserve"> - izvođenje radova: HRN U.F2.011</t>
  </si>
  <si>
    <t xml:space="preserve"> - cement: HRN B.C1.010-15</t>
  </si>
  <si>
    <t xml:space="preserve"> - cementni mort: HRN B.D1.301</t>
  </si>
  <si>
    <t xml:space="preserve"> - glazirane podne pločice: HRN B.D1.305-306</t>
  </si>
  <si>
    <t xml:space="preserve"> - ker. pl. za unutrašnje oblaganje: HRN B.D1.300-301</t>
  </si>
  <si>
    <t xml:space="preserve"> - klinker pločice: HRN B.D1.321</t>
  </si>
  <si>
    <t xml:space="preserve"> - slijepim okvirom</t>
  </si>
  <si>
    <t xml:space="preserve"> - produženi mort 1:2:5 za zidanje nosivih zidova za zidanje nosivih zidova</t>
  </si>
  <si>
    <t xml:space="preserve"> - cementni mort 1:4za zidanje zidova debljine ispod 1/2 opeke za zidanje zidova debljine ispod 1/2 opeke</t>
  </si>
  <si>
    <t xml:space="preserve"> - cementni mort 1:3 za cementnu glazuru i ugradbe čeličnih predmeta. za cementnu glazuru i ugradbe čeličnih predmeta.</t>
  </si>
  <si>
    <t xml:space="preserve"> - Pregled armature od strane izvođača i nadzornog inženjera prije početka betoniranja.</t>
  </si>
  <si>
    <t xml:space="preserve"> - Pregled armature i varova prije savijanja i sječenja sa čišćenjem i sortiranjem</t>
  </si>
  <si>
    <t xml:space="preserve"> - izrada i njega uzoraka za ispitivanje očvrsnulog betona.</t>
  </si>
  <si>
    <t xml:space="preserve"> - mjerenje temperature svježeg betona svakodnevno tri puta</t>
  </si>
  <si>
    <t>parket</t>
  </si>
  <si>
    <t>Nabava i rekonstrukcija nedostajućih dijelova te izrada novih ploha intarzijskog parketa od masivnih daščica (tamnog i crvenog hrasta, javora, mahagonija, trešnje i oraha i sl.) te pripadajućih zidnih lajsni i pragova.
Novi parket mora biti istovjetan (vrsta drva, smjer godova i dimenzije) potojećim drvenim daščicama.
Spajanje se vrši lijepljenjem mješavinom glutenskih ljepila prema povijesnoj recepturi ili drugim postupkom koji odredi restaurator, a uz odobrenje GZZSKP-a. Prije postave na licu mjesta, parket je potrebno probno složiti u radionici u punoj dimenziji pojedine prostorije muzeja. Nastale neravnine je potrebno fino ručno brusiti.
U cijenu uključeni svi transporti do i vraćanje iz radionice, te zaštita  postojećih i novih dijelova poda protiv biološkog propadanja.
Radove izvodi izvođač s licencom konzervatorskog zavoda za takove radove.
Obračun po m2 postavljene i završene obloge.</t>
  </si>
  <si>
    <t>Pažljivo vraćanje predhodno skinutog i restauriranog intarzijskog parketa od masivnih daščica te pripadajućih zidnih lajsni i pragova.
Predhodno skinuti intarzijski parket, lajsne i pragovi vraćaju se u prostorije prizemlja. Prije postave na licu mjesta, parket je potrebno probno složiti u radionici u punoj dimenziji pojedine prostorije muzeja. Eventualno nedostajući dijelovi poda zamjenit će se dijelovima iz skinutog poda koji se ne vraća. Nastale neravnine je potrebno fino ručno brusiti. Posebnu pažnju potrebno je obratiti na uglove, niše i dijelove oko kamina, vrata ili namještaja. Prilikom postave koristiti repere ostavljene prilikom demontaže. Tijekom izvedbe stalno kontrolirati ravnost plohe.
Ponovno spajanje vrši se lijepljenjem mješavinom glutenskih ljepila prema povijesnoj recepturi ili drugim postupkom koji odredi restaurator, a uz odobrenje GZZSKP-a. Pažljivo višekratno brušenje i završna obrada voskom ili lakiranjem dvokomponentnim poliuretanskim lakom postavljenog parketa radi se u dogovoru sa konzervatorskim zavodom sredstvima koja oni odrede temeljem min. 5 uzoraka.
Radove izvodi izvođač s licencom konzervatorskog zavoda za takove radove.
Obračun po m2 postavljene i završene obloge.</t>
  </si>
  <si>
    <t>Obostrano ličenje drvenih, uklađenih, djelomično
ostakljenih vrata bojom za vanjske radove.
Jediničnom cijenom obuhvatiti:
- skidanje i namještanje vratnih krila,
- skidanje postojećeg nalića paljenjem ili kem.otapalom,
- brušenje,
- natapanjem firnisom,
- dvokratno kitanje i brušenje do potpune glatkoće,
- dvostruki nalić uljenom bojom,
- lakiranje,
- antikorozivna zaštita svih željeznih dijelova (okova)
Ton i boje određuje predstavnik GZZZSKP.
Obračun po m2.</t>
  </si>
  <si>
    <t>Isto kao prethodna stavka samo izrada sokla visine 10 cm.
Obračun po m1 postavljenog sokla.</t>
  </si>
  <si>
    <t>Zid/obostrana obloga - 30 cm
Dobava i postava pregradnih zidova od tvrdih gipsanih ploča s gustom jezgrom od posebnog impregniranog gipsa visoke tvrdoće. Debljina zida je 30 cm te se može izvoditi i kao obostrana obloga ili zid.
Visina zida stijene od 0,0 m do 3,80 m.
Podkonstrukcija se postavlja direktno na armirano betonsku podlogu.
Obostrana postava dvostruke obloge d=1x12,5mm tvrda gipsana ploča s gustom jezgrom od posebnog impregniranog gipsa visoke tvrdoće.
Ispuna mekim pločama mineralne vune (30 kg/m3) d=100 mm.
Metalna pocinčana podkonstrukcija od UW / CW profila na osnom međurazmaku od 62,5cm.
Ugradnja ojačanja na mjestima kasnije ugradnje vrata. Ojačanja su od standardnih UA profila postavljenih vertikalno u punoj visini zida i nad budućim vratima. 
Uključena izrezivanja za ugradnju rasvjetnih tijela, prekidača, utičnica, inst.ormarića ili revizija i druga potrebna izrezivanja.
Izvedba kontrolirane fuge na spoju sa žbukanim zidom od opeke ili betona, i postava završnih profila na sve uglove.
Kitanje spojeva akrilnim kitom.
Završna obrada u klasi K3.</t>
  </si>
  <si>
    <t>Zid - 15 cm EI 90
Dobava i postava pregradnih zidova od vatrootpornih gipskartonskih ploča. Debljina zida 15cm. Požarni zid EI 90.
Visina zida stijene od 0,0 m do 3,80 m. 
Podkonstrukcija se postavlja direktno na armirano betonsku podlogu.
Obostrana postava dvostruke obloge d=1x12,5mm vatrootporne ploče.
Ispuna mekim pločama mineralne vune (30 kg/m3) d=100 mm.
Metalna pocinčana podkonstrukcija od UW / CW profila na osnom međurazmaku od 62,5cm.
Ugradnja ojačanja na mjestima kasnije ugradnje vrata. Ojačanja su od standardnih UA profila postavljenih vertikalno u punoj visini zida i nad budućim vratima.
Uključena izrezivanja za ugradnju rasvjetnih tijela, prekidača, utičnica, inst.ormarića ili revizija i druga potrebna izrezivanja.
Izvedba kontrolirane fuge na spoju sa žbukanim zidom od opeke ili betona, i postava završnih profila na sve uglove.
Kitanje spojeva akrilnim kitom.
Završna obrada u klasi K3.</t>
  </si>
  <si>
    <t>Strop suterena
Dobava i postava  spuštenog stropa suterena od dvostrukih običnih ploča d=12,5mm.
U cijenu uključene parna brana i sloj mineralne vune d=5cm.
Završna obrada u klasi K3. Obračun po m2 gotove površine.</t>
  </si>
  <si>
    <t>Trakasti temelji
Armirano betonski trakasti temelj se izvodi na poziciji vanjskih tribina. Dimenzije temelja 60x40 cm.
Beton C 30/37, s dodacima za vodonepropusnost, razred izloženosti XC2, kakvoća čelika za armiranje B500 B.
Oplata u cijeni betona.</t>
  </si>
  <si>
    <t>SSU 2.1 - 170/250</t>
  </si>
  <si>
    <t>SSU 2.4 - 150/250</t>
  </si>
  <si>
    <t>SSU 2.13 - vitrail u interijeru 50/115</t>
  </si>
  <si>
    <t>SSU 3.3 - 85/220</t>
  </si>
  <si>
    <t>SSU 1.3 - 80/220</t>
  </si>
  <si>
    <t>SSU 1.4 - pregrada u sanitarijama 158/200</t>
  </si>
  <si>
    <t>SSU 1.5 - pregrada u sanitarijama 158+50/200</t>
  </si>
  <si>
    <t>SSU 1.7 - jednokrilna vrata sa oplatom 95/220</t>
  </si>
  <si>
    <t>SSU 1.8 - pregrada u sanitarijama 155/200</t>
  </si>
  <si>
    <t>SSU 1.9 - pregrada u sanitarijama 175/200</t>
  </si>
  <si>
    <t>SSU 2.11 - 150/250</t>
  </si>
  <si>
    <t>SSU 3.2 - 150/230</t>
  </si>
  <si>
    <t>Gelender gornje terase iznad balustra h=cca 30cm</t>
  </si>
  <si>
    <t xml:space="preserve">Sve radove izvesti prema opisima pojedinih stavki troškovnika, općim smjernicama iz pojedinih grupa radova, detaljima, i svim važećim tehničkim propisima i standardima, kao i uputstvima proizvođača materijala, te pravilima struke i građevinskim normama. Za izvođenje svih radova uvjetuje se rad sa stručno osposobljenom radnom snagom za pojedine vrste radova prema Zakonu o prostornom uređenju i Zakonu o gradnji, sa propisanom kvalitetom materijala koja mora odgovarati postojećim tehničkim propisima i važećim Hrvatskim standardima. Ako neke stavke imaju nejasan ili nedovoljan opis, onda svaki "započeti" opis pojedine stavke znači cjelokupnu izradu te stavke, to jest nabavu, dopremu materijala, sve prijenose i prijevoze, izradu, skidanje oplate, zaštitu, njegovanje pojedinih elemenata po izradi i nakon ugradbe, odvoz viška materijala na deponij, kao i ostalo. Bez posebne nadoplate potrebno je obuhvatiti sve elemente navedene kako slijedi:                                                </t>
  </si>
  <si>
    <t xml:space="preserve">a) izvođač radova dužan je prije početka radova provjeriti kote postojećeg stanja terena u odnosu na relativnu kotu (+/-0,00) kod svih ulaza i kod svih unutrašnjih podnih ploča kao i za ulazne instalacije                                     </t>
  </si>
  <si>
    <t>b) utvrditi kotu 0,00 i obilježiti je na gradilištu kao referentnu točku</t>
  </si>
  <si>
    <t xml:space="preserve">c) ukoliko se ukažu eventualne nejednakosti između projekta i stanja na gradilištu izvođač radova dužan je pravovremeno o tome izvjestiti investitora, projektanta i nadzornog inženjera te shodno tome zatražiti potrebna objašnjenja                                                                            </t>
  </si>
  <si>
    <t xml:space="preserve">d) sve mjere u projektima provjeriti na gradilištu prije narudžbe materijala ili gotovih proizvoda                                       </t>
  </si>
  <si>
    <t>e) provjera količina troškovnika obaveza je Izvođača radova</t>
  </si>
  <si>
    <t>MATERIJAL</t>
  </si>
  <si>
    <t>Pod stavkom materijal podrazumijeva se dobavna cijena materijala, to jest cijena glavnih i pomoćnih materijala potrebnog za ugradnju do kompletne gotovosti. U tu cijenu potrebno je uključiti i cijenu prijevoza bez obzira na vrstu prijevoznog sredstva, udaljenost, te eventualne potrebne utovare, istovare i prijenose do skladišta i do mjesta ugradbe. U cijeni materijala je i cijena čuvanja, zaštite i skladištenja materijala do ugradnje. Prema Zakon o prostornom uređenju i Zakonu o gradnji, potrebno je uzimanje uzoraka - probnih kocki - za beton, te ugradnja samo onih materijala koji imaju važeće ateste. Svu dokumentaciju o dokazu kvalitete materijala prikuplja izvođač radova i po završetku predaje Investitoru.</t>
  </si>
  <si>
    <t>RAD</t>
  </si>
  <si>
    <t xml:space="preserve">U kalkulaciji rada treba uključiti sav potreban rad, kako glavni tako i pomoćni, te kompletan unutarnji prijenos bilo ručni bilo pomoću strojeva. Ujedno treba uključiti rad oko zaštite gotovih elemenata konstrukcije, zidova, podova i ostalih dijelova građevine od štetnih utjecaja vrućine i hladnoće kao i pohranu svih elemenata na gradilištu. </t>
  </si>
  <si>
    <t>OPLATA</t>
  </si>
  <si>
    <t>IZMJERA</t>
  </si>
  <si>
    <t xml:space="preserve">Ukoliko u pojedinoj stavci troškovnika nije definiran način obračuna radova, isti se obračunava prema važećim građevinskim normama u Republici Hrvatskoj. </t>
  </si>
  <si>
    <t>OSIGURANJE OBJEKTA I GRADILIŠTA TIJEKOM IZVOĐENJA RADOVA</t>
  </si>
  <si>
    <t>Izvođač je dužan o svom trošku osigurati gradilište i objekt od štetnog utjecaja vremenskih nepogoda i svih mogućih drugih oštećenja za vrijeme trajanja izvođenja. Svaka šteta koja bi bila prouzročena na građevini, vozilima, susjednim građevinama, okolišu ili prolaznicima tijekom izvođenja radova, a nepažnjom Izvođača, pada na teret Izvođača radova koji ju je dužan otkloniti, tj. nadoknaditi štetu u roku kojeg će utvrditi sa Investitorom.</t>
  </si>
  <si>
    <t>ČUVANJE GRADILIŠTA</t>
  </si>
  <si>
    <t>Nadzor nad gradilištem, te svim alatima, strojevima i materijalom pada na teret Izvođača radova.</t>
  </si>
  <si>
    <t>JEDINIČNA CIJENA</t>
  </si>
  <si>
    <t xml:space="preserve">U jediničnu cijenu uključena je nadoknada za sav potreban rad i materijal potreban za izvođenje svake pojedine stavke (gotovost stavke je do njezine pune funkcije), ako u stavci troškovnika nije drugačije rečeno. Jedinična cijena uključuje i izvođenje svih pomoćnih i pripremnih radnji, kao i sve potrebne pomoćne utovare, pretovare i transporte, te odvoz materijala na deponij kojeg osigurava izvoditelja radova. </t>
  </si>
  <si>
    <t>Cijene ponuđene troškovnikom uključuju sve građevinske strojeve, radnike, kontrolu kvalitete, materijala i rada (sve ateste), montažu, osiguranje, dobit, poreze i davanja, te potrebne radnje, troškove organizacije i mjere koje nalažu Zakon o prostornom uređenju, Zakon o gradnji, Zakon o zaštiti na radu i Zakon o zaštiti od požara, zajedno sa svim rizicima, odgovornostima i obvezama navedenim ili nagovještenim ugovorom.</t>
  </si>
  <si>
    <t>Izvoditelj treba ispuniti sve količine i cijene za sva poglavlja radova opisanih troškovnikom.</t>
  </si>
  <si>
    <t>Smatra se da je izvoditelj obišao i detaljno ispitao gradilište i okolinu, da se upoznao s položajem i stanjem prometnica na lokaciji, da je ispitao i provjerio postojeće izvore za opskrbu materijalom, kao i sve ostale okolnosti koje su od utjecaja na izvođenje radova i formiranje jedinične cijene.</t>
  </si>
  <si>
    <t>KVALITETA IZVEDENIH RADOVA</t>
  </si>
  <si>
    <t>Izvoditelj radova odgovara za kvalitetu izvedenih radova i ugrađenih materijala. Svi radovi moraju biti izvedeni u skladu s propisima, tehničkim uvjetima i pravilima struke. Kvaliteta ugrađenog materijala utvrđuje se ispitivanjem od za to ovlaštene institucije, kao i važećim atestima. Po primopredaji građevine svi atesti se predaju investitoru na korištenje, kao i projekti izvedenog stanja, koji čine arhivsku dokumentaciju zgrade, i ujedno su dokumenti za ishođenje uporabne dozvole.  Za izvedene radove, svoje i svojih kooperanata, investitoru odgovara isključivo izvođač, kao nositelj svih ugovorenih radova. Po završetku radova kvalitetu izvedenih radova treba ustanoviti zapisnički s nadležnim Nadzornim inženjerom. Ukoliko se ustanovi da su pojedini radovi izvedeni nekvalitetno, Izvođač je dužan iste ponovno izvesti u traženoj kvaliteti ili naručiti kod drugog Izvođača, a sve u roku i na svoj trošak.</t>
  </si>
  <si>
    <t>ČIŠĆENJE OBJEKTA</t>
  </si>
  <si>
    <t>Izvođač je dužan kontinuirano tijekom izvedbe radova čistiti gradilište i građevinu, te nakon izvedbe svih ugovorenih radova i prije primopredaje objekta investitoru sve fino očistiti, te otpadni materijal odvesti na deponij kojeg sam osigurava.</t>
  </si>
  <si>
    <t>ATESTI ZA IZVEDENE RADOVE</t>
  </si>
  <si>
    <t>Izvođač je dužan posjedovati ili ishodovati sve zakonom i troškovnikom predviđene ateste za sve ugrađene materijale i izvedene radove, a u svemu prema Zakonu o prostornom uređenju, Zakonu o  gradnji,  Zakonu o zaštiti od požara te o  Zakonu o zaštiti na radu. Izvođač je dužan sve ateste dostavljati investitoru tijekom izvođenja.</t>
  </si>
  <si>
    <t>OBRAČUN IZVEDENIH RADOVA</t>
  </si>
  <si>
    <t>U troškovniku je opisan način izvođenja pojedinih radova. Izvođenje onih radova koji nisu posebno opisani troškovnikom, treba biti u skladu s važećim normama i standardima, običajima, pravilima građenja i uzancama. U slučaju da izvođač neke radove izvede materijalom kvalitetnijim od predviđenog, a da za to nije prethodno ishodio odobrenje investitora, nema pravo nadoknade za povećanje troškova izvedbe. U slučaju da izvođač radova izvede neke radove čija bi kvaliteta bila u suprotnosti s predviđenim kvalitetom i opisom, dužan je o svom trošku iste srušiti i ukloniti, te ponovno izvesti onako kako je to predviđeno projektnom dokumentacijom. U slučaju nekih nejasnoća glede obračuna primijenit će se odredbe građevinskih normi i ostalih službenih tehničkih normativa i propisa.</t>
  </si>
  <si>
    <t>TEHNIČKI UVJETI ZA IZVEDBU RADOVA</t>
  </si>
  <si>
    <t xml:space="preserve">Prilikom izvedbe radova izvođač je dužan pridržavati se odredbi važećih propisa, normativa, standarda i uzanci te sve radove izvesti kvalitetno i solidno. Nekvalitetno izvedeni radovi neće se obračunati sve dok se ne uklone uočeni nedostaci. Izvoditelj je dužan do primopredaje građevine ukloniti sve evidentirane  nedostatke. Sanacija nedostataka pada na teret izvoditelja. Za nedostatke koji ne ugrožavaju stabilnost konstrukcije, a ne uklone se do konačnog obračuna, investitor ima pravo ugovoriti sa drugim izvoditeljem, a pri konačnom obračunu isti odbiti prvom izvoditelju. Kod izrade betona na gradilištu pomoću mješalica, voditi računa o zadanim markama betona, kao i dodacima aditiva za plastičnost i vodonepropusnost. Prije izvođenja radova treba provjeriti kvalitetu svih materijala koji se ugrađuju i izvesti radove u skladu s detaljima izvedbe i opisom iz troškovnika. Prije izvođenja treba obvezno izvršiti izmjeru na licu mjesta. Eventualne promjene u detaljima ili materijalu treba izvoditelj dogovoriti s projektantom ili nadležnim nadzornim inženjerom. Zabranjena je upotreba materijala (osnovnog ili pomoćnog) koji nije predviđen opisom, nacrtima i detaljima, te odgovarajućim normama ili tehničkim uvjetima za izvođenje istih. Ukoliko izvoditelj ipak izvede radove na neodgovarajući način ili od neodgovarajućih materijala, dužan je o tome upozoriti nadzornog inženjera i dogovorno riješiti, te zapisnički ustanoviti kvalitetu izvođenja radova. Ukoliko prije početka izvođenja radova izvoditelj ustanovi da je došlo do promjene uvjeta za izvođenje radova, dužan je o tome upozoriti nadzornog inženjera i dogovorno riješiti, te zapisnički ustanoviti kvalitetu izvođenja radova. Pri radu treba primjenjivati sve potrebne mjere zaštite na radu, naročito zaštite od požara. Ukoliko nadzorni inženjer uoči da se izvođač ne pridržava ovih pravila, može mu zabraniti daljnji rad dok ga ne organizira u skladu s pravilima. Izvođač je također obavezan izraditi elaborat o zaštiti na radu na gradilištu, a prema važećem pravilniku o zaštiti na radu, izraditi privremeno prometno rješenje ukoliko je potrebno, izvjesiti tablu s podacima o građevini, Investitoru, Izvođaču, Projektantu i Nadzoru. </t>
  </si>
  <si>
    <t>Prilikom izvođenja radova, izvoditelj treba zaštititi sve susjedne plohe, dijelove konstrukcije i prethodno izvedene radove na prikladan način, a u skladu s pravilima, tako da ne dođe do njihovog oštećenja. Troškove zaštite treba izvoditelj uračunati u jediničnu cijenu. Ukoliko ipak dođe do oštećenja prethodno izvedenih radova za koje je odgovoran izvoditelj ili njegov kooperant, dužan ih je o svom trošku dovesti u stanje prije oštećenja, ili naručiti iste radove kod drugog izvoditelja na svoj teret. Popravak treba izvesti u primarno određenom roku ili dogovorno. Sve stavke troškovnika ukoliko ima nekih nejasnoća, izvođač će pojasniti s projektantom prije ulaska u posao, jer se nakon početka radova neće tolerirati nikakve nejasnoće opisa stavki i tražiti će se besprijekorno izvršenje istih u smislu kakvim ih je projektant zamislio i definirao. Prije narudžbe materijala po stavkama, izvođač je dužan prekontrolirati iste i uzeti stvarne mjere na licu mjesta kako ne bi došlo do štete uslijed krivih podataka po pitanju količine radova i produženja roka zbog naknadnih narudžbi istih. Sve elemente opreme, namještaja, konstrukcija, koje nisu tipizirane, ili nisu u standardnom programu proizvođača, tj. nemaju popratnu dokumentaciju i ateste, izvođač radova je dužan prije izrade navedenih elemenata izraditi radioničke nacrte, obavezno ih ovjeriti kod nadzornog inženjera i projektanta, a tek potom krenuti u izradu tih elemenata. Izvoditelj treba kvalitetu ugrađenih materijala i stručnosti radnika dokazati odgovarajućim atestima i uvjerenjima izdanim od strane za to ovlaštene institucije. Tijekom radova i po njihovom završetku, izvoditelj je dužan čistiti radni prostor. Izvođač radova mora svaku promjenu u toku gradnje, kako u konstrukciji tako i u instalacijama, ucrtati u nacrtnu dokumenataciju i po završetku radova predati Investitoru kao nacrt izvedenog stanja. Izvoditelj je također dužan ukloniti sve zaštitne i pomoćne konstrukcije u roku koji je predviđen za izvođenje radova i na svoj trošak. Po završetku radova kvalitetu izvedenih radova treba izvoditelj ustanoviti zapisnički s nadležnim nadzornim inženjerom. Ukoliko se ustanovi da su radovi izvedeni nekvalitetno, izvoditelj je dužan iste ponovno izvesti u traženoj kvaliteti ili iste naručiti kod drugog izvoditelja, a sve u roku i na svoj trošak.</t>
  </si>
  <si>
    <t>Građevinski dnevnik i knjigu  vodi izvođač radova i svakodnevno upisuje potrebne podatke predviđene Zakonom o gradnji. Osim navedenih općih uvjeta, za određene grupe radova vrijede posebne opće napomene, kojih se zajedno s ovim uvjetima treba obavezno pridržavati u cjelini. Posebne opće napomene dane su u sklopu s odgovarajućim grupama radova.</t>
  </si>
  <si>
    <t>POSEBNI UVJETI IZVEDBE</t>
  </si>
  <si>
    <t xml:space="preserve">Zbog specifičnosti izvedbe posebnu pažnju je potrebno posvetiti redoslijedu radova u vanjskom prostoru i odgovarajućoj kvalifikaciji radne snage. </t>
  </si>
  <si>
    <t>Dio pripremnih radova koji se tiče presađivanja / vađenja biljaka koje će se nakon izvedbe grubljih građevinskih i obrtničkih radova (betoniranja, kamenarskih radova, izvedbe pergole) ponovno posaditi na nove pozicije, naznačen je u pripremnim radovima, a detaljno opisan u poglavlju BILJKE. Te radove trebaju izvoditi za to obučeni stručnjaci.</t>
  </si>
  <si>
    <t>Također, postojeće kamene zidove i opločenje, materijal kojih će se ponovno koristiti, potrebno je da demontiraju, očiste i sortiraju kamenoklesarski radnici te su stoga ti radovi naznačeni u pripremnim, a detaljno opisani u kamenoklesarskim radovima.</t>
  </si>
  <si>
    <t>I</t>
  </si>
  <si>
    <t xml:space="preserve"> PRIPREMNI RADOVI</t>
  </si>
  <si>
    <t>ukupno</t>
  </si>
  <si>
    <t>Opće odredbe:</t>
  </si>
  <si>
    <t>Sve zemljane radove izvesti prema važećoj zakonskoj regulativi, tehničkim propisima, normativima, pravilima struke. Obračun izvršenih iskopa i nasipa obračunavaju se u sraslom stanju. Pripremne i završne radove, iskolčenje objekta, postavu profila, prijenos visinskih točaka i sl., kao i sve potrebne izmjere mora Izvođač ukalkulirati u jedinične cijene. Pristojbe za odlaganje iskopanog materijala potrebno je ukalkulirati u jedinične cijene. Svakodnevno, prije početka radova, osobito po kišnom vremenu, moraju se pregledati sve bočne strane iskopa i poduzeti sve potrebne mjere opreza. Eventualne troškove snosi Izvođač. Izvođač radova mora postupati s odpadom nastalim tijekom gradnje u skladu s Zakonskim odredbama i pravilnicima.</t>
  </si>
  <si>
    <t>Dio pripremnih radova izvodi se u skolopu radova vezanih uz obnovu podzemnih dijelova građevine i izvedbu potpornih zidova i tribina te je specificiran u ARHITEKTONSKOM PROJEKTU:</t>
  </si>
  <si>
    <t>Pripremne radove navedene u ovom troškovniku izvesti nakon dovršetka prethodno navedenih radova.</t>
  </si>
  <si>
    <t>Ostali radovi vezani uz uređenje krajobraza izvode se nakon završetka svih građevinskih i obrtničkih radova na građevini.</t>
  </si>
  <si>
    <t>1.</t>
  </si>
  <si>
    <t>GEODETSKI RADOVI</t>
  </si>
  <si>
    <t xml:space="preserve">Geodetsko iskolčenje parametara projektiranih površina, prijenos projektiranih visina označenih +- razlikama površina. </t>
  </si>
  <si>
    <t>Sve krivulje iskolčiti uz maksimalni razmak točaka 0,5 m.</t>
  </si>
  <si>
    <t>Iskolčenje i markaciju visinskih kota izvršiti uz prisutnost projektanta i nadzornog inženjera!</t>
  </si>
  <si>
    <t xml:space="preserve">Obavezna kontinuirana geodetska prisutnost tijekom izvođenja projektiranih radova. </t>
  </si>
  <si>
    <t>komplet</t>
  </si>
  <si>
    <t>2.</t>
  </si>
  <si>
    <t>VAĐENJE POSTOJEĆIH KVALITETNIH GRMOVA ZA PRESAĐIVANJE</t>
  </si>
  <si>
    <t>Izvodi se prije radova na iskopu za opločenje platoa, uz nužnu koordinaciju s tim radovima.</t>
  </si>
  <si>
    <t>Radove trebaju izvesti za to kvalificirani stručnjaci, pažljivo da se sačuva habitus i korijen, te odmah po vađenju zasaditi na konačnu poziciju ili u trap do trenutka konačne sadnje.</t>
  </si>
  <si>
    <t>Radovi su detaljno opisani u poglavlju VIII i IX.</t>
  </si>
  <si>
    <t>3.</t>
  </si>
  <si>
    <t>REZANJE / UKLANJANJE / ISKORJENJIVANJE GRUPACIJA GRMLJA</t>
  </si>
  <si>
    <t>Rezanje / uklanjanje / iskorjenjivanje grupacija postojećeg grmlja, sa kupčanjem, utovarom i odvozom do 20 km.</t>
  </si>
  <si>
    <t>Obračun po komadu / grupaciji.</t>
  </si>
  <si>
    <t>4.</t>
  </si>
  <si>
    <t>REZANJE / UKLANJANJE / ISKORJENJIVANJE ŽIVICE - PAŽLJIVO! (BAZEN)</t>
  </si>
  <si>
    <t>Rezanje / uklanjanje / iskorjenjivanje postojeće gusto prorasle živice uz bazen, PAŽLJIVO, da se ne ošteti bazen, sa kupčanjem, utovarom i odvozom do 20 km.</t>
  </si>
  <si>
    <t>Obračun po m1.</t>
  </si>
  <si>
    <t>5.</t>
  </si>
  <si>
    <t>REZANJE / UKLANJANJE / ISKORJENJIVANJE MJEŠOVITE ŽIVICE (ograda istok, sjever, zapad)</t>
  </si>
  <si>
    <t>Rezanje / uklanjanje / iskorjenjivanje postojeće gusto prorasle mješovite živice paralelno s uklanjanjem postojeće ograde, sa kupčanjem, utovarom i odvozom do 20 km.</t>
  </si>
  <si>
    <t>Izvesti istovremeno s kopanjem jarka za sadnju živice - obračunato u zemljanim radovima</t>
  </si>
  <si>
    <t>6.</t>
  </si>
  <si>
    <t>Rezanje / uklanjanje / iskorjenjivanje postojećih penjačica, paralelno s uklanjanjem postojeće metalne ograde, sa kupčanjem, utovarom i odvozom do 20 km.</t>
  </si>
  <si>
    <t>7.</t>
  </si>
  <si>
    <t>UKLANJANJE PANJEVA I KORIJENJA RANIJE SRUŠENIH STABALA</t>
  </si>
  <si>
    <t>Uklanjanje panjeva ranije porušenih stabala zajedno s korijenjem.</t>
  </si>
  <si>
    <t xml:space="preserve">Uključivo utovar i odvoz na na deponij udaljenosti do 20 km. </t>
  </si>
  <si>
    <t>Obračunava se po komadu izvađenog panja / korijenja:</t>
  </si>
  <si>
    <t>55. panj  ø60 cm</t>
  </si>
  <si>
    <t>8.</t>
  </si>
  <si>
    <t>RUŠENJE STABALA, UKLANJANJE PANJEVA I KORIJENJA</t>
  </si>
  <si>
    <t>Rušenje stabala, po potrebi u fazama, uključivo uklanjanje panjeva zajedno s korijenjem.</t>
  </si>
  <si>
    <t>Obračunava se po komadu.</t>
  </si>
  <si>
    <t>9.</t>
  </si>
  <si>
    <t>UKLANJANJE OGRADE OD METALNIH STUPACA S ISPUNOM OD ČELIČNE MREŽE - JUG</t>
  </si>
  <si>
    <t>Rezanje ograde od čeličnih okruglih i pravokutnih cijevnih profila različitog presjeka ( ø28 do ø56; 20x40 do 60x60), na komade pogodne za prijevoz.</t>
  </si>
  <si>
    <t>Uključivo ispuna od čeličnog pletiva.</t>
  </si>
  <si>
    <t xml:space="preserve">U cijenu stavke uračunati sav potreban rad i materijal te odvoz na oporabište na udaljenosti do 20 km. </t>
  </si>
  <si>
    <t>Obračun po kg uklonjenog i odveženog materijala.</t>
  </si>
  <si>
    <t xml:space="preserve"> - profili - cca m1=86,5 x 5,5kg/m1</t>
  </si>
  <si>
    <t xml:space="preserve"> - mreža - cca m2=156 x 3,7kg/m2</t>
  </si>
  <si>
    <t>10.</t>
  </si>
  <si>
    <t>UKLANJANJE OGRADE OD BETONSKIH STUPACA S ISPUNOM OD ČELIČNE MREŽE - ISTOK, SJEVER, ZAPAD</t>
  </si>
  <si>
    <t>Rušenje tipskih betonskih stupaca 15x15x180 cm, uključivo vađenje betonskih temelja vel.cca 40x40x60 cm.</t>
  </si>
  <si>
    <t>Uključivo skidanje ispuna od čeličnog pletiva.</t>
  </si>
  <si>
    <t xml:space="preserve">U cijenu stavke uračunati sav potreban rad i materijal te odvoz betona na planirku, a željeza na oporabište na udalj. do 20 km. </t>
  </si>
  <si>
    <t>Obračun po m3 uklonjenog i odveženog betona i po kg uklonjenog i odveženog željeza.</t>
  </si>
  <si>
    <t xml:space="preserve"> - stupci 15x15x180 cm - 60 kom</t>
  </si>
  <si>
    <t xml:space="preserve"> - temelji 40x40x60 cm - 60 kom</t>
  </si>
  <si>
    <t xml:space="preserve"> - mreža  = 126,5x1,8 x 3,7kg/m2</t>
  </si>
  <si>
    <t>11.</t>
  </si>
  <si>
    <t>UKLANJANJE SERVISNOG ULAZA - BETONSKI STUPCI S PUNIM ŽELJEZNIM VRATIMA</t>
  </si>
  <si>
    <t>Rušenje betonskih stupaca 50x50x230 cm, uključivo vađenje betonskih temelja vel.cca 50x50x80 cm.</t>
  </si>
  <si>
    <t>Uključivo skidanje punih metalnih krila.</t>
  </si>
  <si>
    <t xml:space="preserve"> - stupci 50x50x230 cm - 2 kom</t>
  </si>
  <si>
    <t xml:space="preserve"> - temelji 50x50x80 cm - 2 kom</t>
  </si>
  <si>
    <t>12.</t>
  </si>
  <si>
    <t>UKLANJANJE BETONSKOG STUPCA VRATA KOLNOG ULAZA</t>
  </si>
  <si>
    <t>Rušenje betonskog stupca 50x50x230 cm, uključivo vađenje betonskog temelja vel.cca 50x50x80 cm.</t>
  </si>
  <si>
    <t>U cijenu stavke uračunati sav potreban rad i materijal te odvoz betona na planirku.</t>
  </si>
  <si>
    <t>Obračun po m3 uklonjenog i odveženog betona.</t>
  </si>
  <si>
    <t xml:space="preserve"> - stupac 50x50x230 cm - 1 kom</t>
  </si>
  <si>
    <t xml:space="preserve"> - temelj 50x50x80 cm - 1 kom</t>
  </si>
  <si>
    <t>13.</t>
  </si>
  <si>
    <t>UKLANJANJE BETONSKOG RUBNJAKA UZ SERVISNI ULAZ</t>
  </si>
  <si>
    <t>Rušenje betonskog rubnjaka, uključivo vađenje betonskog temelja.</t>
  </si>
  <si>
    <t xml:space="preserve"> - rubnjak</t>
  </si>
  <si>
    <t xml:space="preserve"> - beton</t>
  </si>
  <si>
    <t>14.</t>
  </si>
  <si>
    <t>RUŠENJE KAMENOG POTPORNOG ZIDA I UKLANJANJE TEMELJA     (kolni ulaz sjever)</t>
  </si>
  <si>
    <t>Obračunato u ARHITEKTONSKOM PROJEKTU!</t>
  </si>
  <si>
    <t>UKLANJANJE POSTOJEĆIH BETONSKIH STUBA I ODVOZ NA DEPONIJ</t>
  </si>
  <si>
    <t xml:space="preserve">Odvoz viška iskopanog materijala na privremeni deponij na gradilištu, kao i na gradski deponij je već obračunat u ranije navedenim stavkama i neće se posebno obračunavati! </t>
  </si>
  <si>
    <t xml:space="preserve"> PRIPREMNI RADOVI UKUPNO</t>
  </si>
  <si>
    <t>II</t>
  </si>
  <si>
    <t xml:space="preserve"> ZEMLJANI RADOVI</t>
  </si>
  <si>
    <t>Prilikom izvedbe zemljanih radova nužno je pridržavati se slijedećih pravila zaštite stabala:</t>
  </si>
  <si>
    <t xml:space="preserve"> - sve iskope u blizini stabala - u krugu od min. 2m vršiti ručno</t>
  </si>
  <si>
    <t xml:space="preserve"> - u slučaju da se prilikom iskopa naiđe na korijenove žile, potrebno je primijeniti mjere zaštite - žile se ne smiju presijecati, što podrazumijeva ručni iskop te oblaganje otkopanih korijenovih žila zemljom i jutom kao i njihovo višekratno zalijevanje kako se ne bi osušile na zraku (što bi dovelo do odumiranja stabala).</t>
  </si>
  <si>
    <t xml:space="preserve"> - oko svakog stabla u granici obuhvata mora se predvidjeti postava zaštitne oplate ili kutije od drvenih dasaka visine 2m kako ne bi došlo od oštećenja debala. Stijenke kutija moraju biti udaljene od debla min. 0,5m. </t>
  </si>
  <si>
    <t xml:space="preserve"> - stabla se ne smiju zatrpavati zemljom, ni drugim materijalima. Nasipavanje može prouzročiti gubitak dotoka kisika korijenovom sustavu te konačno odumiranje i sušenje stabla.</t>
  </si>
  <si>
    <t xml:space="preserve"> - na zelenim površinama nije dozvoljeno odlaganje strojeva te odlaganje ulja, katrana i drugih materijala koji bi mogli uništiti vegetaciju.</t>
  </si>
  <si>
    <t xml:space="preserve"> - spriječiti prolazak strojeva i kamiona u zoni promjera krošnje stabala, koji uzrokuje zbijanje zemlje i narušavanje vodno-zračnog režima korijenovog sustava te odumiranje stabala.</t>
  </si>
  <si>
    <t xml:space="preserve"> - niveleta terena oko stabala (zone korijenovog vrata) ne može se mijenjati.</t>
  </si>
  <si>
    <t xml:space="preserve"> - nužno je osigurati nadzor nad zaštitom stabala na gradilištu od strane šumarskog ili agronomskog stručnjaka koji ima licencu za rad na kulturnom dobru.</t>
  </si>
  <si>
    <t>ISKOP SLOJEVA TLA ZA PUTEVE, TRG I ULAZNI PLATO</t>
  </si>
  <si>
    <t>Napomena:</t>
  </si>
  <si>
    <t>U sklopu ARHITEKTONSKOG PROJEKTA obračunat je iskop / nabijanje / niveliranje do:</t>
  </si>
  <si>
    <t>Sve prema detaljnom nacrtu.</t>
  </si>
  <si>
    <t xml:space="preserve">Jediničnom cijenom obuhvaćen je sav potreban rad ljudi i strojeva te odvoz na deponij udaljenosti do 20 km. </t>
  </si>
  <si>
    <t>Obračun po m³ površinskog iskopa u sraslom stanju, zajedno s odvozom.</t>
  </si>
  <si>
    <t xml:space="preserve"> - odbitak</t>
  </si>
  <si>
    <t xml:space="preserve"> - ukupno</t>
  </si>
  <si>
    <t xml:space="preserve"> - zapad; m2=21,65</t>
  </si>
  <si>
    <t xml:space="preserve"> - jug / bazen; m2=47,50</t>
  </si>
  <si>
    <t xml:space="preserve"> - jug / sklonište; m2=6,50</t>
  </si>
  <si>
    <t>ISKOP SLOJEVA TLA - JARAK ZA IZVEDBU OGRADNIH STUPOVA I SADNJU ŽIVICE - OGRADA ISTOK, SJEVER, ZAPAD</t>
  </si>
  <si>
    <t>Izvodi se istovremeno s uklanjanjem postojeće ograde i živice!</t>
  </si>
  <si>
    <t>ISKOP SLOJEVA TLA - JARAK ZA SADNJU ŽIVICE - OGRADA JUG</t>
  </si>
  <si>
    <t>Izvodi se istovremeno s uklanjanjem post. ograde i penjačica!</t>
  </si>
  <si>
    <t>ISKOP SLOJEVA TLA ZA TEMELJE SAMCE - VRATA KOLNOG I VATROGASNOG ULAZA</t>
  </si>
  <si>
    <t>Zasijecanje stijenki iskopa pod kutem od 90˚; planiranje rova uz točnost ± 1,0 cm.</t>
  </si>
  <si>
    <t>Temelji, kom= 3</t>
  </si>
  <si>
    <t>ISKOP SLOJEVA TLA ZA TEMELJE SAMCE - STUPOVI RASVJETE</t>
  </si>
  <si>
    <t>Obavezna statička kontrola dimenzija temelja i usklađenje s dobavljačem opreme!</t>
  </si>
  <si>
    <t>Temelji, kom= 4</t>
  </si>
  <si>
    <t>ISKOP SLOJEVA TLA ZA TEMELJE SAMCE - NISKI STUPIĆI RASVJETE</t>
  </si>
  <si>
    <t>Obavezno usklađenje s dobavljačem opreme!</t>
  </si>
  <si>
    <t>Temelji, kom= 17</t>
  </si>
  <si>
    <t>ISKOP SLOJEVA TLA ZA TEMELJE SAMCE PERGOLE / JUG-BAZEN</t>
  </si>
  <si>
    <t>Temelji 40x40x80; kom= 15</t>
  </si>
  <si>
    <t>Temelji 50x50x80; kom= 1</t>
  </si>
  <si>
    <t xml:space="preserve">Nasipavanje se vrši: </t>
  </si>
  <si>
    <t xml:space="preserve"> - Stabilizer - nakon postave rubnjaka i nakon izvedbe potpornog zida</t>
  </si>
  <si>
    <t xml:space="preserve"> - opločenje granitnim kockama i travna rešetka - nakon izvedbe potpornih i obrubnih zidova te učvršćenja graničnika od kortena</t>
  </si>
  <si>
    <t>U cijenu stavke uračunati sav potreban rad i materijal za pripremu nosivog sloja završnih obloga poda.</t>
  </si>
  <si>
    <t>Obračun je po m³ ugrađenog, nabijenog i isplaniranog  materijala.</t>
  </si>
  <si>
    <t xml:space="preserve"> - opločenje  - nakon izvedbe graničnika od kortena</t>
  </si>
  <si>
    <t>Dobava i strojno/ručno razastiranje izravnavajćeg sloja od zrnatog kamenog materijala 2-4mm (granulometrijsko krivulja agregata je određena zahtjevom proizvođača završnog sloja), kao podloga za izvedbu Stabilizera. Izvodi se istovremeno s postavom Stabilizera!</t>
  </si>
  <si>
    <t>U cijenu stavke uračunati sav potreban rad i materijal za pripremu izravnavajućeg sloja Stabilizera.</t>
  </si>
  <si>
    <t xml:space="preserve"> m2=118,20</t>
  </si>
  <si>
    <t>Dobava i strojno/ručno razastiranje izravnavajćeg sloja od zrnatog kamenog materijala 0-3mm (granulometrijsko krivulja agregata je određena zahtjevom proizvođača završnog sloja), kao podloga za    izvedbu završnog opločenja. Izvodi se istovremeno s postavom   opločenja!</t>
  </si>
  <si>
    <t>STROJNO I RUČNO ISKAPANJE, LOKALNI PRIJEVOZ, NASIPAVANJE, MODELIRANJE I RAZASTIRANJE POSTOJEĆEG ZEMLJANOG MATERIJALA UZ DOPUNU DOBROM VRTNOM ZEMLJOM</t>
  </si>
  <si>
    <t>Izvodi se nakon izvedbe svih građevinskih radova.</t>
  </si>
  <si>
    <t xml:space="preserve">Dopuniti novom dobrom vrtnom zemljom - humus (cca 20%) bez korova (pirike, maslačka itd.) te drugih otpadaka, uračunat i višak radi slijeganja). </t>
  </si>
  <si>
    <t>Niveliranje na projektiranu visinu s odstupanjem +/- 2cm.</t>
  </si>
  <si>
    <t>Uključivo prijenos lokalno do 50m.</t>
  </si>
  <si>
    <t>Obračun je po m3 dobavljene dobre vrtne zemlje, po m3 prevezene postojeće zemlje i po m2 isplaniranog terena.</t>
  </si>
  <si>
    <t>PLANIRANJE TERENA</t>
  </si>
  <si>
    <t xml:space="preserve"> - isplanirani teren - cca 20% površine</t>
  </si>
  <si>
    <t>ZEMLJA</t>
  </si>
  <si>
    <t xml:space="preserve"> - dobavljena  nova vrtna zemlja (cca 20%)</t>
  </si>
  <si>
    <t xml:space="preserve"> - prevezena postojeća zemlja (cca 80%)</t>
  </si>
  <si>
    <t xml:space="preserve"> ZEMLJANI RADOVI UKUPNO</t>
  </si>
  <si>
    <t>III</t>
  </si>
  <si>
    <t xml:space="preserve">BETONSKI I ARMIRANO BETONSKI RADOVI </t>
  </si>
  <si>
    <t>Betonski radovi se moraju izvoditi prema važećim tehničkim propisima i normativima. Kvaliteta betona mora odgovarati troškovničkim opisima pojedine stavke, kao i propisima glede čistoće agregata, granulacije, količine cementa i vode. Beton mora odgovarati standardima navedenim u glavnom projektu. Betonske konstrukcije moraju biti ravne, bez segregacije i curenja cementnog mlijeka na spojevima oplate. Njega betona se obavlja do postizanja projektirane čvrstoće, a uključuje zaštitu ugrađenog betona od naglog isparavanja vode, kao i zaštitu od niskih temperatura.</t>
  </si>
  <si>
    <t>Dilatacije tj. mjestimični prekidi se izvode prema projektu konstrukcije tj. potrebno ih je prethodno dogovoriti s projektantom građevinske konstrukcije i arhitektonskog dijela projekta.</t>
  </si>
  <si>
    <t>Uključene su sve faze - montaža i demontaža, čišćenje u toku radova i po završetku betoniranja pojedinih faza, sa odvozom svog otpadnog materijala na stalni deponij.</t>
  </si>
  <si>
    <t>Izvođač radova mora postupati s otpadom u skladu s važećim Zakonskom odredbom i pravilnicima.</t>
  </si>
  <si>
    <t>Posebnu pažnju obratiti na elemente koji se izvode prema statičkom proračunu!</t>
  </si>
  <si>
    <t>TEMELJI SAMCI U OPLATI, OD BETONA ČVRSTOĆE C30/37 XC2 (u drvenoj oplati) I DOBAVA I UGRADNJA TIPSKIH BETONSKIH STUPACA - OGRADA ISTOK, SJEVER, ZAPAD</t>
  </si>
  <si>
    <t>Uključivo niveliranje i podupiranje.</t>
  </si>
  <si>
    <t xml:space="preserve">Jediničnom cijenom obuhvaćena je nabava, transport, strojna ugradnja sa zbijanjem i njegovanje ugrađenog betona polijevanjem, kao i sav potreban materijal, četverostrana oplata i rad ljudi i strojeva. </t>
  </si>
  <si>
    <t>Temelji; kom= 60</t>
  </si>
  <si>
    <t>Obračun po kom dobavljenog i ugrađenog betonskog stupca.</t>
  </si>
  <si>
    <t>Obračun po m³ ugrađenog betona.</t>
  </si>
  <si>
    <t>m³</t>
  </si>
  <si>
    <t>TEMELJI SAMCI U TLU, OD BETONA ČVRSTOĆE C30/37 XC2 - VRATA KOLNOG I VATROGASNOG ULAZA</t>
  </si>
  <si>
    <t>Obavezna statička kontrola dimenzija temelja!</t>
  </si>
  <si>
    <t>Uključivo ankeri za armiranobetonske stupce vrata.</t>
  </si>
  <si>
    <t xml:space="preserve">Jediničnom cijenom obuhvaćena je nabava, transport, strojna ugradnja sa zbijanjem i njegovanje ugrađenog betona polijevanjem, kao i sav potreban materijal, dvostrana oplata i rad ljudi i strojeva. </t>
  </si>
  <si>
    <t>Temelji; kom= 3</t>
  </si>
  <si>
    <t>TEMELJI SAMCI U TLU, OD BETONA ČVRSTOĆE C30/37 XC2  - STUPOVI RASVJETE</t>
  </si>
  <si>
    <t>Uključivo izvedba krune temelja 20x20x10 cm u glatkoj oplati, istovremeno s izvedbom temelja.</t>
  </si>
  <si>
    <t>Uključivo izvedba uzemljenja za spoj na stup rasvjete.</t>
  </si>
  <si>
    <t>Temelji; kom= 4</t>
  </si>
  <si>
    <t>TEMELJI SAMCI U TLU, OD BETONA ČVRSTOĆE C30/37 XC2 - NISKI STUPIĆI RASVJETE</t>
  </si>
  <si>
    <t>Uključivo izvedba krune temelja 10x5x10 cm u glatkoj oplati, istovremeno s izvedbom temelja.</t>
  </si>
  <si>
    <t>Temelji; kom= 17</t>
  </si>
  <si>
    <t>TEMELJI SAMCI U TLU, OD BETONA ČVRSTOĆE C30/37 XC2 - PERGOLA / JUG-BAZEN i INFO STUP / GLAVNI ULAZ</t>
  </si>
  <si>
    <t>Uključivo izvedba uzemljenja za spoj na konstrukciju pergole i info stupa.</t>
  </si>
  <si>
    <t>Pergola-temelji 40x40x80; kom= 15</t>
  </si>
  <si>
    <t>Pergola-temelji 50x50x80; kom= 1</t>
  </si>
  <si>
    <t>Info pano-temelj 30x80x80; kom= 1</t>
  </si>
  <si>
    <t>STUPCI OD ARMIRANOG BETONA ČVRSTOĆE C30/37 XC2, UKLJ. ARMATURA - VRATA KOLNOG I VATROGASNOG ULAZA (finalizacija kamenom žbukom)</t>
  </si>
  <si>
    <t>Obavezna statička kontrola!</t>
  </si>
  <si>
    <t>Obračun po m³ ugrađenog betona i kg ugrađene armature.</t>
  </si>
  <si>
    <t>BETON</t>
  </si>
  <si>
    <t>ARMATURA - 100kg/m3</t>
  </si>
  <si>
    <t>TEMELJI TIPSKIH BETONSKIH RUBNJAKA I UČVRŠĆENJE RUBNJAKA OD KORTENA - OD BETONA ČVRSTOĆE C16/20</t>
  </si>
  <si>
    <t>Za tipske betonske rubnjake izvodi se kontinuirani temelj, a za rubnjake od kortena - vatrogasni pristup, točkasto (30x30cm) na mjestima klinova, svakih cca 1m.</t>
  </si>
  <si>
    <t xml:space="preserve"> - Tipski betonski rubnjak, m1= 27,50</t>
  </si>
  <si>
    <t xml:space="preserve"> - Rubnjaci od kortena, vatrogasni pristup, m1= 65,00</t>
  </si>
  <si>
    <t>TEMELJI OPREME: KLUPE, POSUDE ZA OTPATKE, SKULPTURE - OD BETONA ČVRSTOĆE C16/20</t>
  </si>
  <si>
    <t xml:space="preserve"> - Klupa - 30x50x60 - 4x 2 temelja</t>
  </si>
  <si>
    <t xml:space="preserve"> - Posude za otpatke - 30x30x60 - 4 temelja</t>
  </si>
  <si>
    <t xml:space="preserve"> - Skulpture - 30x30x60 - 3 temelja</t>
  </si>
  <si>
    <t>BETONSKI I ARMIRANO BETONSKI RADOVI UKUPNO</t>
  </si>
  <si>
    <t>IV</t>
  </si>
  <si>
    <t>OBRADE I OBLOGE PODOVA</t>
  </si>
  <si>
    <t>Dobava i ugradnja razastiranjem  završnog homogenog  sloja mješavine Stabilizer-a u sloju od 4-6 cm, valjanje valjkom i ručno nabijanje uz rubnjake, potom tretiranje cijele površine vodom kako bi se aktiviralo stabilizer vezivo - sve po uputama proizvođača!</t>
  </si>
  <si>
    <t>Izvodi se nakon postave rubnjaka od betona ili rubnjaka od korten trake te izvedbe potpornog zida!</t>
  </si>
  <si>
    <t>Obračun je po m2 obloženog poda u upotrebi.</t>
  </si>
  <si>
    <t>Boja granulata po izboru projektanta na bazi predočenih uzoraka, uz odobrenje konzervatora.</t>
  </si>
  <si>
    <t xml:space="preserve"> - polikromni, pretežno bijelo-sivi granulat</t>
  </si>
  <si>
    <t>Odabir više boja kocaka te određivanje postotnog udjela pojedine boje po izboru projektanta na bazi predočenih uzoraka, uz odobrenje konzervatora.</t>
  </si>
  <si>
    <t>Dobava i postava polikromnih granitnih kocaka kao "Porfido" ili jednakovrijedne___________________________ (6 puta lomljene) dimenzija 10x10x10 cm.</t>
  </si>
  <si>
    <t xml:space="preserve">Opločnik se postavlja na nabijenu podlogu od tucanika u sloj pijeska (3-5cm), fugiranje pijeskom 0-3mm (ili cementnim mortom), u svemu prema projektu i pravilima struke, uključivo vibriranje.
</t>
  </si>
  <si>
    <t>Kod kružnih koncentričnih površina, uključivo ugradnja vodilica od kortena na svakih 120 cm (sve prema nacrtu).</t>
  </si>
  <si>
    <t>Kod ravnih staza i rampi, uključivo ugradnja razdjelnica od kortena prema nacrtu.</t>
  </si>
  <si>
    <t>Posebnu pažnju posvetiti izvedbi projektiranih padova!</t>
  </si>
  <si>
    <t>Osigurati propisanu nosivost finalne obloge!</t>
  </si>
  <si>
    <t>Obračun je po m2 ugrađenog opločnika u upotrebi.</t>
  </si>
  <si>
    <t xml:space="preserve"> - južni trg </t>
  </si>
  <si>
    <t xml:space="preserve"> - vatrogasni put i sjeverni plato</t>
  </si>
  <si>
    <t xml:space="preserve">Opločnik se postavljaju na nabijenu podlogu od tucanika u sloj pijeska (3-5cm), fugiranje pijeskom 0-3mm (ili cementnim mortom), u svemu prema projektu i pravilima struke, uključivo vibriranje.
</t>
  </si>
  <si>
    <t>Uključivo ugradnja razdjelnica od kortena prema nacrtu.</t>
  </si>
  <si>
    <t xml:space="preserve"> - pješački prolaz i rampa / sjever +  rampa / istok </t>
  </si>
  <si>
    <t xml:space="preserve"> - pješački prolaz / zapad</t>
  </si>
  <si>
    <t xml:space="preserve"> - pješački ulaz</t>
  </si>
  <si>
    <t xml:space="preserve">Opločnik se postavljaju u ranije dobavljene okvire od kortena, na nabijenu podlogu od tucanika u sloj pijeska (3-5cm), fugiranje pijeskom 0-3mm, u svemu prema projektu i pravilima struke, uključivo vibriranje.
</t>
  </si>
  <si>
    <t>Dobava i postava tipskih modularnih elemenata travne rešetke od recikliranog materijala, kvadratna s kvadratnim oknima, crna, adekvatne nosivosti za vatrogasne putove visine 4 cm, proizvođača "Shed Base UK Grass Grids" ili jednakovrijedno _________________, dimenzija cca 50x50x4cm.</t>
  </si>
  <si>
    <t xml:space="preserve">Postava na nabijenu podlogu od tucanika (45cm) u sloj pijeska (3-5cm), učvršćenje tipskim čavlima od nehrđajućeg čelika - ∅6 x 180 mm, u svemu prema projektu, uputama proizvođača i pravilima struke.
</t>
  </si>
  <si>
    <t>Uključivo sav potreban spojni i montažni materijal.</t>
  </si>
  <si>
    <t>Postavljene rešetke ispuniti mješavinom kvalitetne vrtne zemlje (humusa) i travne smjese (opisano u posebnoj stavci u poglavlju "IX. Travnjak")</t>
  </si>
  <si>
    <t>Obračun je po m2 ugrađene travne rešetke u upotrebi.</t>
  </si>
  <si>
    <t xml:space="preserve"> - vatrogasni put</t>
  </si>
  <si>
    <t>TIPSKI BETONSKI RUBNJAK 100x10x22, PARKOVNI, RAVAN</t>
  </si>
  <si>
    <t>Nabava, doprema i ugradnja svog potrebnog materijala - tipskih rubnjaka s ugradnjom u betonske temelje. Uključivo fugiranje cementnim mortom.</t>
  </si>
  <si>
    <t>Dobava betona za temelje izražena u zasebnoj stavci!</t>
  </si>
  <si>
    <t>U cijenu stavke uračunat je sav potreban rad i materijal.</t>
  </si>
  <si>
    <t>Obračun po m1 dobavljenih i ugrađenih elemenata.</t>
  </si>
  <si>
    <t xml:space="preserve"> - Rubnjaci od betona, parkovni (ravni) - Beton Lučko 100x10x22cm ili jednakovrijedni_________________ , uključivo fugiranje cementnim mortom</t>
  </si>
  <si>
    <t>RUBNJAK OD KORTENA - TRAKA 8x400 mm (kolni promet)</t>
  </si>
  <si>
    <t>Dobava i postava trake od kortena debljine 8 mm i širine 400 mm pomoću tipskih klinova od kortena. Uključivo sva potrebna savijanja na kružnim konturama. Po potrebi klin lokalno fiskirati betonom.</t>
  </si>
  <si>
    <t xml:space="preserve">Traka se postavlja kao graničnik između dvije vrste materijala: granitne kocke-travnjak, granitne kocke-stabilizer i granitne kocke-travna rešetka, kao i na mjestima gdje se mijenja potrebna nosivost opločenja. </t>
  </si>
  <si>
    <t>U cijenu stavke uračunati sav potreban rad i materijal.</t>
  </si>
  <si>
    <t xml:space="preserve"> Obračun po m1 ugrađene trake.</t>
  </si>
  <si>
    <t xml:space="preserve"> - vatrogasni put i sjeverni plato - opločenje granitnim kockama</t>
  </si>
  <si>
    <t>RUBNJAK OD KORTENA - TRAKA 6x250 mm (pješački promet)</t>
  </si>
  <si>
    <t>Dobava i postava trake od kortena debljine 6 mm i širine 250 mm pomoću tipskih klinova od kortena. Uključivo sva potrebna savijanja na kružnim konturama. Po potrebi klin lokalno fiskirati betonom.</t>
  </si>
  <si>
    <t>Traka se postavlja kao graničnik između dvije vrste materijala: granitne kocke-travnjak.</t>
  </si>
  <si>
    <t xml:space="preserve"> - pješački prolaz i rampa / sjever +  rampa / istok - opločenje granitnim kockama</t>
  </si>
  <si>
    <t xml:space="preserve"> - pješački prolaz / zapad - opločenje granitnim kockama</t>
  </si>
  <si>
    <t xml:space="preserve"> - pješački ulaz - opločenje granitnim kockama</t>
  </si>
  <si>
    <t>VODILICE OD KORTENA  5x150 mm (lučne, koncentrične)</t>
  </si>
  <si>
    <t>Dobava i postava trake od kortena debljine 5 mm i širine 150 mm pomoću tipskih klinova od kortena. Uključivo sva potrebna savijanja na kružnim konturama.</t>
  </si>
  <si>
    <t>Točna geometrija vodilica se određuju nakon dobave granitnih kocaka i izmjere u naravi!</t>
  </si>
  <si>
    <t xml:space="preserve"> - sjeverni plato / gledalište</t>
  </si>
  <si>
    <t>Dobava i izrada u radionici okvira od trake od kortena debljine 5 mm i širine 150 mm, dostava i ugradnja pomoću tipskih klinova od kortena. Uključivo sva potrebna savijanja na kružnim konturama.</t>
  </si>
  <si>
    <t>Točne dimenzije okvira određuju se nakon dobave granitnih kocaka i izmjere u naravi!</t>
  </si>
  <si>
    <t xml:space="preserve"> Obračun po kom okvira.</t>
  </si>
  <si>
    <t xml:space="preserve"> - zapad - ovir 150x50 cm</t>
  </si>
  <si>
    <t xml:space="preserve"> - zapad - ovir 150x270 cm</t>
  </si>
  <si>
    <t xml:space="preserve"> - jug / bazen - okvir 120x50</t>
  </si>
  <si>
    <t xml:space="preserve"> - jug / bazen - okvir 120x140</t>
  </si>
  <si>
    <t xml:space="preserve"> - jug / bazen - okvir 120x80 (nepravilan)</t>
  </si>
  <si>
    <t xml:space="preserve"> - jug / bazen - okvir 120x100 (nepravilan)</t>
  </si>
  <si>
    <t xml:space="preserve"> - jug / bazen - okvir 165x180</t>
  </si>
  <si>
    <t xml:space="preserve"> - jug / bazen - okvir 140x140</t>
  </si>
  <si>
    <t xml:space="preserve"> - jug / sklonište - okvir 130x110 (nepravilan)</t>
  </si>
  <si>
    <t xml:space="preserve"> - jug / sklonište - okvir 130x140 (nepravilan)</t>
  </si>
  <si>
    <t xml:space="preserve"> - jug / sklonište - okvir 130x50</t>
  </si>
  <si>
    <t>OBLOGE I OBRADE PODOVA UKUPNO:</t>
  </si>
  <si>
    <t>V</t>
  </si>
  <si>
    <t>RESTAURIRANJE GLAVNOG ULAZA vel.cca. 375 x 80 cm</t>
  </si>
  <si>
    <t>GLAVNI - PJEŠAČKI ULAZ (istok) s ulice ivana Gorana Kovačića naglašen je zidanim oblo uvučenim portalom s jednostavnom pravokutnom željeznom pergolom i dvokrilnim željeznim vratima s kvadratnom raspodjelom i ornamentalnom ispunom – u kvadrate upisani kružni kružni oblici od punih željeznih profila, sve kao na detalju koji je sastavni dio projekta.</t>
  </si>
  <si>
    <t>Obavezan pregled prije davanja ponude.</t>
  </si>
  <si>
    <t>Sve radove izvoditi pod nadzorom i uz suglasnost konzervatora.</t>
  </si>
  <si>
    <t>PRIPREMNI RADOVI - ZAŠTITA GLICINIJE</t>
  </si>
  <si>
    <t>Prilikom radova na sanaciji glavnog ulaza, kao i prilikom uklanjanja živice posebnu pažnju treba posvetiti očuvanju vrlo stare glicinije (Wisteria sinensis), naročito korijenovog sustava, koju je potrebno orezati iznad nivoa ulazne pergole, poduprijeti za vrijeme obnove portala, prihraniti i ponovno povezati na pergolu.</t>
  </si>
  <si>
    <t>SANACIJA METALNIH DIJELOVA ULAZA - VRATNA KRILA I PERGOLA</t>
  </si>
  <si>
    <t>Demontaža, popravak u radionici i ponovna montaža metalnih dijelova.</t>
  </si>
  <si>
    <t>Skidanje svih slojeva boje, popravak i eventualna zamjena oštećenih elemenata vrata replikom, priprema i izvedba primarne zaštite vrućim cinčanjem, bojanje uljanim naličem u tri ruke.</t>
  </si>
  <si>
    <t>Uključivo ugradnja nove elektro-brave, servisiranje panta i sl., ponovna montaža i spoj na automat za otključavanje vrata, popravak boje, komplet, do potpune funkcionalnosti.</t>
  </si>
  <si>
    <t>SANACIJA GRAĐEVNIH ELEMENATA ULAZA</t>
  </si>
  <si>
    <t>Demontaža svih novijih elemenata (ploča s natpisom, kućni broj, okvir za plakat itd.)</t>
  </si>
  <si>
    <t>Skidanje mahovine i pranje svih nečistoća mlazom vode s dodatkom deterdženta (mini-wash). Pritisak vode regulirati tako da ne ošteti struktura kamene žbuke.</t>
  </si>
  <si>
    <t>Pažljivo zarezivanje fuge na spoju sokla s ostatkom vertikalne plohe portala. Uklanjanje baze portala i oštećenog sloja nastupne plohe.</t>
  </si>
  <si>
    <t>Zidarska izvedba novog sokla i završne površine nastupne plohe u jednoj fazi, cementnim mortom s odabranim agregatom i uz dodatak mikro-armature staklenim vlaknima. Završna obrada glatka, kao postojeće.</t>
  </si>
  <si>
    <t>Popravak kamene žbuke na mjestima oštećenja, istovjetnom žbukom, uključivo izrada uzoraka.</t>
  </si>
  <si>
    <t>Hidrofobiranje kompletne površine bezbojnim silikatnim premazom - do potpune zasićenosti površine.</t>
  </si>
  <si>
    <t>Ponovna montaža kućnog broja.</t>
  </si>
  <si>
    <t>PRERADA, PROŠIRENJE I REKONSTRUKCIJA KOLNOG ULAZA,  vel.cca. 50+610+50 x 50 cm</t>
  </si>
  <si>
    <t>KOLNI ULAZ (zapad) potrebno je proširiti za potrebe pristupa vatrogasnog vozila. Južni masivni zidani stupac se sanira, a sjeverni stupac će biti izveden novi, na novoj poziciji - replika postojećeg.</t>
  </si>
  <si>
    <t xml:space="preserve">Postojeća velikoformatna dvokrilna željezna vrata se saniraju u radionici, prerađuju i dopunjuju još jednim krilom (replika postojećih: osnovna vertikalna raspodjela, u srednjoj zoni kružni oblici od željeznih profila, u gornjoj zoni četvrtkružni ukrasi, gušći raster u donjoj zoni, iznad okvira vrata blago savijeni šiljci), sve kao na detalju koji je sastavni dio projekta. </t>
  </si>
  <si>
    <t>Novo krilo učvršćuje se u sjeverni novi stupac te povezuje sa postojećim sjevernim krilom čeličnim pantima, a u vanjski donji rub se ugrađuje teleskopski stupac koji omogućuje fiksiranje vratnog krila u zatvorenom i otvorenom položaju.</t>
  </si>
  <si>
    <t>SANACIJA I PRERADA VRATNH KRILA, IZRADA NOVOG VRATNOG KRILA</t>
  </si>
  <si>
    <t>Demontaža, popravak u radionici, prerada postojećih i izrada novog vratnog krila te ponovna montaža metalnih dijelova.</t>
  </si>
  <si>
    <t>Postojeća vratna krila: skidanje svih slojeva boje, popravak i eventualna zamjena oštećenih elemenata vrata replikom, priprema i izvedba primarne zaštite vrućim cinčanjem, bojanje uljanim naličem u tri ruke.</t>
  </si>
  <si>
    <t xml:space="preserve">Izrada replike postojećih vratnih krila vel.cca. 234 x 191 cm, poštujući sve primjenjene materijale i tehnike spajanja. </t>
  </si>
  <si>
    <t xml:space="preserve"> Izvedba primarne zaštite vrućim cinčanjem, bojanje uljanim naličem u tri ruke.</t>
  </si>
  <si>
    <t>Izrada spoja novog krila s postojećim čeličnim pantima (3kom), ugradnja teleskopskog stupca koji omogućuje fiskiranje vratog krila u zatvorenom i otvorenom položaju.</t>
  </si>
  <si>
    <t>Uključivo ugradnja nove brave s cilindrom i kompletom kvaka, servisiranje panta i sl., ponovna montaža, popravak boje, komplet, do potpune funkcionalnosti.</t>
  </si>
  <si>
    <t>SANACIJA I REKONSTRUKCIJA GRAĐEVNIH ELEMENATA ULAZA</t>
  </si>
  <si>
    <t>Rušenje sjevernog zidanog stupca i izvedba novog armiranobetonskog na novoj poziciji uključeni u pripremnim i betonskim radovima.</t>
  </si>
  <si>
    <t>Postojeći stupac: pranje svih nečistoća mlazom vode s dodatkom deterdženta (mini-wash). Pritisak vode regulirati tako da ne ošteti struktura kamene žbuke. Popravak kamene žbuke na mjestima oštećenja, istovjetnom žbukom, uključivo izrada uzoraka.</t>
  </si>
  <si>
    <t>Novi stupac: žbukanje armirano-betonskog stupca, uključivo zapštitna kapa s okapom, kamenom žbukom s odabranim agregatom, sve kao postojeći stupac.</t>
  </si>
  <si>
    <t>Hidrofobiranje kompletne površine starog i novog stupca bezbojnim silikatnim premazom - do potpune zasićenosti površine.</t>
  </si>
  <si>
    <t>VATROGASNI ULAZ (zapad) je novi ulaz kojim se omogućuje prilaz vatrogasnog vozila, ali i pješački prilaz novom četvrtkružnom gledalištu uz sjeverno pročelje zgrade. Širine je 640cm i izvodi se s betonskim masivnim stupcima oblikovanja i finalizacije (žbuka) kao kod kolnog ulaza.</t>
  </si>
  <si>
    <t>IZRADA NOVIH VRATNIH KRILA - PJEŠAČKI ULAZ + DVA VELIKOFORMATNA ZAOKRETNA KRILA NA PREKLOP,</t>
  </si>
  <si>
    <t>oblikovanih kao reinterpretacija postojećih vratnih krila kolnog ulaza, poštujući sve primjenjene materijale i tehnike spajanja:</t>
  </si>
  <si>
    <t xml:space="preserve"> - VRATNO KRILO vel.cca. 150x190 cm za pješački ulaz, 8 tipskih polja, učvršćuje se u južni stupac. Zaokretanje omogućiti pantom učvršćenim u stupac u gornjoj zoni i podnim pantom ugrađenim u pod. Osigurati mogućnost fine nivelacije!</t>
  </si>
  <si>
    <t xml:space="preserve"> - VRATNO KRILO vel.cca. 248x190 cm za proširenje kolnog ulaza, 14 tipskih polja, učvršćuje se u sjeverni stupac. Zaokretanje omogućiti pantom učvršćenim u stupac u gornjoj zoni i podnim pantom ugrađenim u pod. Osigurati mogućnost fine nivelacije!</t>
  </si>
  <si>
    <t>Krilo se s tri panta (tokareni, čelični, odgovarajuće nosivosti) sa srednjim zaokretnim krilom. U vanjski donji rub krila se ugrađuje teleskopski stupac koji omogućuje fiksiranje vratnog krila u zatvorenom i otvorenom položaju.</t>
  </si>
  <si>
    <t xml:space="preserve"> - SREDNJE VRATNO KRILO vel.cca. 245x190 cm, 14 tipskih polja, povezuje se sa sjevernim krilom.</t>
  </si>
  <si>
    <t xml:space="preserve"> Izvedba primarne zaštite vrućim cinčanjem za sve metalne dijelove, bojanje uljanim naličem u tri ruke.</t>
  </si>
  <si>
    <t>Uključivo brava s cilindrom i kompletom kvaka i montaža na gradilištu, popravak boje, komplet, do potpune funkcionalnosti.</t>
  </si>
  <si>
    <t>GRAĐEVNI ELEMENATI ULAZA</t>
  </si>
  <si>
    <t>Izvedba konstuktivnih dijelova novih armiranobetonskih stupaca uključena je u pripremnim i betonskim radovima.</t>
  </si>
  <si>
    <t>Žbukanje armirano-betonskog stupca, uključivo zapštitna kapa s okapom, kamenom žbukom s odabranim agregatom, sve kao postojeći stupci kolnih vrata.</t>
  </si>
  <si>
    <t>Hidrofobiranje kompletne površine stupaca bezbojnim silikatnim premazom - do potpune zasićenosti površine.</t>
  </si>
  <si>
    <t>NOVA OGRADA - JUG</t>
  </si>
  <si>
    <t>Sve kao postojeća ograda.</t>
  </si>
  <si>
    <t>Svaki četvrti stup se izvodi s navarenim metalnim kosnikom od šavne cijevi ø40x2 mm (1,87kg/m1), dužine cca 180cm, s baznom pločicom od pločevine 100x100x6mm.</t>
  </si>
  <si>
    <t>Priprema i izvedba primarne zaštite vrućim cinčanjem, bojanje sintetskim naličem u tri ruke.</t>
  </si>
  <si>
    <t>Uključivo dobava Univerzalnog pletiva, plastificiranog (pvc), izrađenog od Zn/pvc žice debljine 2,8 mm, otvor oka 60x60mm, konfekcionirane plastificirane žice za napinjanje s zatezačima.</t>
  </si>
  <si>
    <t>Montaža stupova na svakih cca 215cm (i kosnika) vijcima za beton u postojeći potporni zid prema južnom susjedu, montaža ispune od Univerzalnog pletiva pomoću žica za napinjanje s natezačima.</t>
  </si>
  <si>
    <t>stupovi ø52x3 mm, 200 cm</t>
  </si>
  <si>
    <t>Univerzalno pletivo, 180 cm</t>
  </si>
  <si>
    <t>žica za napinjanje (konfekcionirana) - 3 kom po visini</t>
  </si>
  <si>
    <t>NOVA OGRADA - ISTOK, SJEVER, ZAPAD</t>
  </si>
  <si>
    <t>Ograda se izvodi kao replika postojeće.</t>
  </si>
  <si>
    <t>Dobava materijala i izrada ispune ograde između  tipskih betonskih stupaca za ogradu dimenzija 15x15x230 cm ugrađenih u betonske temelje samce - svjetla visina stupaca 200cm (betonski radovi).</t>
  </si>
  <si>
    <t>Okvir vel.cca. 220x180cm od betonskog željeza ø18mm, zaobljen na uglovima sa središnjom vertikalom, po dva bočna profila za sidrenje u betonski stupac i ispuna od univerzalnog pletiva od pocinčane žice ø2mm, dijagonalno pletenje, dim. oka 60x60mm.</t>
  </si>
  <si>
    <t>Uključivo primarna zaštita te bojanje sintetskim naličem u tri ruke.</t>
  </si>
  <si>
    <t>okviri, 220x180 cm</t>
  </si>
  <si>
    <t>Univerzalno pletivo</t>
  </si>
  <si>
    <t>ULAZI i OGRADE - UKUPNO:</t>
  </si>
  <si>
    <t>VI</t>
  </si>
  <si>
    <t>PERGOLE I OPREMA</t>
  </si>
  <si>
    <t xml:space="preserve">NAPOMENA: u jedinične cijene stavki obavezno uključiti sve nabave, transporte i ugradnje materijala, sav potreban rad, osnovni i pomoćni materijal i pomoćne radnje, pokretnu skelu, razne pripomoći, sitni spojni materijal i pričvrsna sredstva i sl., a sve do potpune funkcionalne gotovosti pojedine stavke, uključivo čišćenja nakon dovršetka i u tijeku radova - ako opisom stavke nije drugačije određeno. </t>
  </si>
  <si>
    <t>Sve bravarske elemente zaštititi protiv korozije vrućim cinčanjem i sa   2-3 završna premaza lakom u boji, prema propisima za industrijske atmosferske prilike. Završnu boju odrediti zajedno sa projektantom, uz suglasnost konzervatora. Sve dimenzije stavki kao i broj komada stavki prije izrade treba provjeriti na gradilištu i eventualne korekcije dogovoriti sa projektantom.</t>
  </si>
  <si>
    <t>Svi stolarski elementi izrađeni od materijala propisane kvalitete, radionički zaštićeni i premazani odgovarajućim premazima za zaštitu od atmosferilija.</t>
  </si>
  <si>
    <t>PERGOLA OD ČELIČNIH PROFILA  10+5 MEĐUSOBNO POVEZANIH SEGMENATA, ukupne veličine 1500x100 cm + 750x100 cm</t>
  </si>
  <si>
    <t xml:space="preserve">Dobava svog potrebnog materijala, izrada i montaža na ranije izvedene betonske temelje (III - Betonski radovi), uključivo sva potrebna međusobna spajanja, pomoćni i vezivni materijal. </t>
  </si>
  <si>
    <t>Spoj na temelje se izvodi dvodjelnim detaljem "cijev u cijev" (ili slično): sidrena pločica koja na sebi nosi navareni sidreni profil manjeg presjeka s bočno izvedenim rupama za vijak učvršćuje se vijcima za beton u temelj, a na nju se nasađuje cijevni profil većeg presjeka s ovalnim rupama, te se nakon niveliranja sve spaja M vijcima + 2x podložna pločica + matica, minimalno 3 vijka po spoju. Sve prema detaljnom nacrtu.</t>
  </si>
  <si>
    <t xml:space="preserve">Sav spojni materijal, vijci, pločice i matice od nehrđajućeg čelika. </t>
  </si>
  <si>
    <t>Svi stupovi povezani s trakom za uzemljenje ukopanom u tlo, uključivo traka i sav potrebni pričvrsni i spojni materijal te uključivo kontrolno mjerenje!</t>
  </si>
  <si>
    <t>Svi metalni dijelovi finalizirani kvalitetnim zaštitnim lakom kao "Hammerite" ili jednakovrijedan_______________, nanošenje četkom ili valjkom (2-3 premaza) ili prskanjem (3-5 premaza), tako da debljina suhog filma iznosi najmanje 100 μm. Sve prema uputi proizvođača.</t>
  </si>
  <si>
    <t>Boja po izboru projektanta, uz usklađenje s konzervatorima!</t>
  </si>
  <si>
    <t>U cijenu uključena obavezna izrada RADIONIČKIH NACRTA (odobrava projektant) i STATIČKOG PRORAČUNA. Sve mjere uzeti u naravi!</t>
  </si>
  <si>
    <t>Obračun po komadu kompletirane, uzemljene i finalno zaštićene pergole, spremne za uporabu.</t>
  </si>
  <si>
    <t>Sastoji se od:</t>
  </si>
  <si>
    <t xml:space="preserve"> - PORTALI dim. 140x24x240 cm  - kom=15</t>
  </si>
  <si>
    <t>Izrađuju se u radionici varenjem, vruće cinčaju i međusobno povezuju na gadilištu isključivo vijčanim spojevima. Svaka cijev s otvorenim krajem ima navarenu čeličnu kapicu. Sve prema detaljnom nacrtu.</t>
  </si>
  <si>
    <t xml:space="preserve">  kvadratni čelični profil 30x30x3 mm</t>
  </si>
  <si>
    <t xml:space="preserve">   kom       dimenz.                    težina kg/m1   (ili m2)                     </t>
  </si>
  <si>
    <t xml:space="preserve">    4              2,40                              2,35                                                    </t>
  </si>
  <si>
    <t xml:space="preserve">    2              1,48                              2,35                                                    </t>
  </si>
  <si>
    <t xml:space="preserve">    4              0,18                              2,35                                                    </t>
  </si>
  <si>
    <t xml:space="preserve">    5              1,48                              0,74                                                   </t>
  </si>
  <si>
    <t xml:space="preserve">    3              1,00                             3,26                                                   </t>
  </si>
  <si>
    <t>sidra od punog kvadratnog čelika 20x20 mm</t>
  </si>
  <si>
    <t xml:space="preserve">    4              0,30                             3,14                                                  </t>
  </si>
  <si>
    <t>sidrena pločica od pločevine 400x200x6 mm</t>
  </si>
  <si>
    <t xml:space="preserve">    1              400x200                    46,80                                                  </t>
  </si>
  <si>
    <t>UKUPNO</t>
  </si>
  <si>
    <t xml:space="preserve"> - spojni i sidreni materijal - cca 10%</t>
  </si>
  <si>
    <t>1 PORTAL</t>
  </si>
  <si>
    <t xml:space="preserve"> - UZDUŽNI VEZNI PROFILI PERGOLE  - kom=3</t>
  </si>
  <si>
    <t xml:space="preserve">    3             15,00                            0,74                                                   </t>
  </si>
  <si>
    <t xml:space="preserve">    3                7,50                           0,74                                                   </t>
  </si>
  <si>
    <t xml:space="preserve"> - ALUMINIJSKA KUTIJA S UGRAĐENOM VODILICOM ZA IZLOŽBENE PANOE I DVA UGRADNA LED REFLEKTORA 7-10 W</t>
  </si>
  <si>
    <t>Učvršćuje se vijcima u svaki portal. Obavezna vodotijesna izvedba, IP-65 zaštita.</t>
  </si>
  <si>
    <t xml:space="preserve"> INFO PANO NA GLAVNOM ULAZU dim.cca. 80x20x215 cm</t>
  </si>
  <si>
    <t>Izrada, dostava i montaža vijcima na betonski temelj info panoa od plastificiranog ili anodiziranog aluminijskog lima, koji se sastoji od slijedećih elemenata:</t>
  </si>
  <si>
    <t xml:space="preserve"> - NATPIS S LOGOTIPOM, svijetleći, urezan u lim s maskom od plexiglassa</t>
  </si>
  <si>
    <t xml:space="preserve"> - UGRAĐENI OSVIJETLJENI OSTAKLJENI OKVIR ZA PLAKAT vel. 50x70 cm, sa staklenim vratašcima i mehanizmom za brzu izmjenu</t>
  </si>
  <si>
    <t xml:space="preserve"> - UGRAĐENI VIDEO PORTAFON SA ZVONCEM</t>
  </si>
  <si>
    <t xml:space="preserve"> - UGRAĐENI SANDUČIĆ ZA POŠTU prilagođen za umetanje tiskovina, vel.cca. 30x45 cm</t>
  </si>
  <si>
    <t>Uključivo spoj na instalacije jake struje, portafona, zvonca i uzemljenja. Obavezna vodotijesna izvedba, IP-65 zaštita.</t>
  </si>
  <si>
    <t>Sve prema detaljnom nacrtu i dogovoru s projektantom, uz odobrenje konzervatorske službe.</t>
  </si>
  <si>
    <t>SJEDALICE OD VODOOTPORNE ŠPERPLOČE "MARINE OKUME" 40mm - IZRADA I MONTAŽA NA ARMIRANO-BETONSKE TRIBINE</t>
  </si>
  <si>
    <t>Dobava svog potrebnog materijala, izrada i montaža jediničnih sjedalica bez naslona na armirano-betonske tribine.</t>
  </si>
  <si>
    <t>Sjedalica se sastoji od 8 lamela od vodootporne šperploče "Marine Okume" debljine 40mm (WBP  "Water Boiled Proof" / AW 100), rezanih (CNC) po zadanoj geometriji prema detaljnom nacrtu s obrađenim / zakošenim rubovima, koje su međusobno razmaknute kružnim umetcima  ø50x20mm (7 kom) te sa završnim kružnim čepovima ø50x20mm (2 kom) od istog materijala.</t>
  </si>
  <si>
    <t>Sve međusobno slijepljeno visokokvalitetnim vodootpornim epoxy ljepilom za vanjsku uporabu i povezano pocinčanim čel. navojnim palicama M18 s pločicom i maticom na krajevima.</t>
  </si>
  <si>
    <t>U pojedine lamele se ugrađuje (uljepljuje i učvršćuje inox vijcima za drvo) čelični nosač od vruće cinčanog plosnog čelika 5mm koji služi kao ojačanje (kroz njega se provode navojne palice) i koji je varenjem, prije cinčanja, učvršćen na baznu pločicu od istog materijala.</t>
  </si>
  <si>
    <t>Kompletirane sjedalice dodatno zaštititi višekratnim namazom kvalitetnim sintetskim UV stabilnim bezbojnim lakom - "brodska" izvedba.</t>
  </si>
  <si>
    <t>Sjedalice / klupe se učvršćuje putem bazne pločice inox vijcima s metalnim Fisher tiplama u tribine.</t>
  </si>
  <si>
    <t>Sve prema detaljnim nacrtima i dogovoru s projektantom, uz obaveznu izradu radioničkih nacrta koje ovjerava projektant!</t>
  </si>
  <si>
    <t>U cijenu stavke uračunat je sav potreban rad, materijal i pričvrsni materijal.</t>
  </si>
  <si>
    <t>Obračun po kom izrađenih i ugrađenih sjedalica / klupa.</t>
  </si>
  <si>
    <t xml:space="preserve">  - jedinične sjedalice, 8 lamela, bez naslona, 50x53x10cm</t>
  </si>
  <si>
    <t>TIPSKA PARKOVNA KLUPA dim.cca. 200 cm</t>
  </si>
  <si>
    <t xml:space="preserve">Dobava, doprema i montaža  klupe za parkove, dužine 200 cm,  tip Benito/Quatro UM377X ili jednakovrijedne ___________________  . Noge od kortena, a sjedalica od 5 dasaka od tropskog drveta tretiranih Lignusom, fungicidom. </t>
  </si>
  <si>
    <t>Završni premaz prirodne boje. Vijci od nehrđajućeg čelika.</t>
  </si>
  <si>
    <t>Montaža inox vijcima u betonski temelj.</t>
  </si>
  <si>
    <t>Obračun po kom dobavljenih i ugrađenih elemenata.</t>
  </si>
  <si>
    <t>TIPSKA METALNA POSUDA ZA OTPATKE dim.cca. ø 41,5 x 80,5 cm</t>
  </si>
  <si>
    <t>DEMONTAŽA I POSTAVA NA NOVU POZICIJU 3 SKULPTURE</t>
  </si>
  <si>
    <t>Demontaža, pažljivo da se se ne oštete, 3 skulpture suvremene autorice Ane Banić Göttlicher koje su postavljene slobodno u prostoru: uz sklonište, uz žardinjeru i uz bazen.</t>
  </si>
  <si>
    <t>Skladištenje za vrijeme radova na odabranom mjestu na gradilištu, čišćenje i ponovna montaža na nove poziciije, inox vijcima u betonski temelj.</t>
  </si>
  <si>
    <t>Obračun po kom demontiranih i ugrađenih elemenata.</t>
  </si>
  <si>
    <t>PREMJEŠTANJE SKULPTURALNE ŽARDINJERE</t>
  </si>
  <si>
    <t>Demontaža kamene žardinjere s motivom životinja koje na leđima nose ornametalno ukrašenu posudu, postavljene na tratini, frontalno u odnosu na reprezentativno ulazno stubište, pažljivo da se se ne ošteti.</t>
  </si>
  <si>
    <t>Skladištenje za vrijeme radova na odabranom mjestu na gradilištu, čišćenje mini-washem uz dodatak detergenta, impregnacija i ponovna postava na novu poziciiju.</t>
  </si>
  <si>
    <t>Obračun po kom demontiranih i postavljenih elemenata.</t>
  </si>
  <si>
    <t>SANACIJA POVIJESNOG METALNOG PORTALA / PERGOLE UZ BAZEN vel.cca. 145x120x190 cm</t>
  </si>
  <si>
    <t>POVIJESNI METALNI PORTAL / PERGOLA uz bazen potpuno je zarasla u živicu i nije ju moguće detaljno snimiti pa se prilaže fotografija snimljena ranije. Na fotografiji je vidljivo da osnovu pergole čine dva lučna portala te da pretežni korišteni materijal čine željezne trake i plitki I profil sastavljen od traka. Prednji portal s ukrasnim poljem s viticama u gornjoj zoni. Lučni portali su međusobno povezani punim okruglim željezom s navojem / maticom na spoju.</t>
  </si>
  <si>
    <t xml:space="preserve">Nakon uklanjanja živice pergolu je potrebno pažljivo demontirati i odvesti u radionicu na popravak. </t>
  </si>
  <si>
    <t>Popravak uključuje rastavljanje pergole na lučne portale, čišćenje od korozije, popravak ili zamjenu oštećenih dijelova, primarnu zaštitu portala od korozije, zamjenu okruglih punih šipki s navojem i maticama.</t>
  </si>
  <si>
    <t>Finalna zaštita uljanim naličem u tri ruke, dovoz i ponovna montaža nakon sanacije bazena.</t>
  </si>
  <si>
    <t>Ukoliko se ustanovi da su oštećenja suviše velika, izradit će se replika.</t>
  </si>
  <si>
    <t>Obračun po kom demontiranih, saniranih i ponovno montiranih elemenata.</t>
  </si>
  <si>
    <t>PERGOLE I OPREMA UKUPNO:</t>
  </si>
  <si>
    <t>VII</t>
  </si>
  <si>
    <t>SADNJA DRVEĆA</t>
  </si>
  <si>
    <t>SADNICE DRVEĆA A-kvalitete</t>
  </si>
  <si>
    <t>Nabava i doprema sadnica drveća uzgojenog na vrtlarski način (školovanjem) A-kvalitete (iste visine, habitusa i raasporeda grana), promjer debla na visini 1m ø 8-10 cm (opseg 25-30cm), dobro i čvrsto balirano korijenje biljke, povezana krošnja sa čitljivom etiketom. (Nabava bilja na temelju predočenog kataloga o kvaliteti bilja)</t>
  </si>
  <si>
    <t>Tilia tomentosa</t>
  </si>
  <si>
    <t>Acer pseudoplatanus</t>
  </si>
  <si>
    <t>Picea pungens</t>
  </si>
  <si>
    <t>HUMOVIT / KOMPOST</t>
  </si>
  <si>
    <t>Nabava i doprema  "Humovita" ili zrelog komposta iste kvalitete za jame ø 180-100 cm, 32 lit/jama.</t>
  </si>
  <si>
    <t>lit</t>
  </si>
  <si>
    <t>KOLCI</t>
  </si>
  <si>
    <t>Nabava kolaca za kolenje drvorednih i usidrenje soliternih stabala od kestena ili akacije, ravan, oguljen i zašiljen; ø 5-10 cm, dulj.3-4 m.</t>
  </si>
  <si>
    <t xml:space="preserve">UŽE  </t>
  </si>
  <si>
    <t>Uže od kokosovog vlakna, za vezanje drveta uz kolac ø 3-5 mm, 0.5 tm/kom.</t>
  </si>
  <si>
    <t xml:space="preserve">KOPANJE JAMA  </t>
  </si>
  <si>
    <t>SADNJA DRVEĆA UKUPNO:</t>
  </si>
  <si>
    <t>VIII</t>
  </si>
  <si>
    <t>SADNJA GRMLJA I POKRIVAČA TLA:</t>
  </si>
  <si>
    <t>VAĐENJE POSTOJEĆIH KVALITETNIH NASADA I PRIVREMENA SADNJA U TRAP</t>
  </si>
  <si>
    <t>Vađenje i prijevoz do pozicije sadnje, sadnja u trap:</t>
  </si>
  <si>
    <t>Symphoricarpos orbiculatus</t>
  </si>
  <si>
    <t>Laburnum anagyroides</t>
  </si>
  <si>
    <t>Vađenje i prijevoz do pozicije sadnje, sadnja na konačnu poziciju:</t>
  </si>
  <si>
    <t>Carpinus betulus</t>
  </si>
  <si>
    <t>Cornus sanguinea</t>
  </si>
  <si>
    <t>Crataegus monogyna</t>
  </si>
  <si>
    <t>Crataegus oxyacantha</t>
  </si>
  <si>
    <t>Ligustrum vulgare</t>
  </si>
  <si>
    <t>Hypericum calycinum</t>
  </si>
  <si>
    <t>Lonicera pileata</t>
  </si>
  <si>
    <t>Campsis radicans</t>
  </si>
  <si>
    <t>IX</t>
  </si>
  <si>
    <t xml:space="preserve"> - travnjak</t>
  </si>
  <si>
    <t xml:space="preserve"> - travnjak u travnoj rešetki</t>
  </si>
  <si>
    <t>TRAVNA SMJESA BOTTOS MACISTE ILI JEDNAKOVRIJEDNO</t>
  </si>
  <si>
    <t>Nabava i doprema travne smjese Bottos Maciste ili jednakovrijedno.</t>
  </si>
  <si>
    <t>UMJETNO GNOJIVO</t>
  </si>
  <si>
    <t>Nabava i doprema umjetnih gnojiva prema naknadnoj analizi tla uz račun 5 dkg/m2 miješanog gnoja.</t>
  </si>
  <si>
    <t>IZVEDBA TRAVNJAKA UKUPNO:</t>
  </si>
  <si>
    <t>X</t>
  </si>
  <si>
    <t>FITOSANITETSKA ZAŠTITA</t>
  </si>
  <si>
    <t>Pod ovom stavkom se obuhvaća ukupnost radnji koje izvoditelj treba učiniti u smislu zaštite biljnog materijala od završetka izvođačkih radova do preuzimanja održavanja od za to od strane investitora zadužene službe u pretpostavljenom razdoblju od jedne godine dana.</t>
  </si>
  <si>
    <t>Ova stavka podrazumijeva održavanje i njegu:</t>
  </si>
  <si>
    <t xml:space="preserve"> - zasađenog drveća (VII): </t>
  </si>
  <si>
    <t xml:space="preserve">Okopavanje stabala 2 do 5 puta u doba vegetacije, plijevljenje, eventualna zaštita od bolesti i štetočina, dosadnja oštećenih, uvelih ili nezaliječenih sadnica, zaštita od zime i vrućine i dr. </t>
  </si>
  <si>
    <t>Popravljanje kolaca i vezova.</t>
  </si>
  <si>
    <t xml:space="preserve">Okopavanje grmlja i pokrivača tla 2 do 5 puta u doba vegetacije, plijevljenje tla oko njih te uklanjanje korova iz travnjaka, eventualna zaštita od bolesti i štetočina, dosadnja oštećenih, uvelih ili nezaliječenih sadnica, zaštita od zime i vrućine i dr. </t>
  </si>
  <si>
    <t>Orezivanje i prihrana grmova min. 1x godišnje.</t>
  </si>
  <si>
    <t>Redovito zalijevanje zelenila raspršivačima u sušno doba, sa 20 lit. kroz 20 min/m2 za 20 cm dubine (nakvašenog tla) kao minim. Zalijevanje se ponavlja svakih 4 dana u vrijeme suše (voditi dnevnik).</t>
  </si>
  <si>
    <t>FITOSANITETSKA ZAŠTITA UKUPNO:</t>
  </si>
  <si>
    <t>C</t>
  </si>
  <si>
    <t>KRAJOBRAZNO UREĐENJE</t>
  </si>
  <si>
    <t>Kod izrade oplate predvidjeti podupiranja, uklještenja kao i postavu na mjesto te njeno skidanje u vremenskom roku predviđenom za pojedine konstruktivne elemente. Stavkom se također podrazumjeva mazanje oplate prije betoniranja te čuvanje iste po skidanju sa sortiranjem elemenata za ponovnu upotrebu. Cijenom je obuhvaćen sav potreban rad kako glavni tako i pomoćni, te svi tipovi prijenosa bilo ručnih bilo pomoću strojeva. Sva potrebna oplata za izvedbu stavki uključena je u cijenu stavke.</t>
  </si>
  <si>
    <t>Teren između potpornih zidova i građevine, kao i sve površine uz građevinu širine 2m, bit će nakon sanacije građevine i izvedbe potpornih zidova / tribina doveden u stanje pogodno za izvedbu slojeva opločenja (niveliranje, nabijanje, provjera nosivosti).</t>
  </si>
  <si>
    <t>3.  Prunus laurocerasus (šir.=3,5 m; vis.=1,5-2,5m) - grupacija 3,5 m</t>
  </si>
  <si>
    <t>10.  Prunus laurocerasus (šir.=4 m; vis.=4 m) - grupacija 5 m</t>
  </si>
  <si>
    <t>39.  Prunus laurocerasus (šir.=4 m; vis.=4 m) - grupacija 3,5 m</t>
  </si>
  <si>
    <t>48.  Prunus laurocerasus (šir.=3 m; vis.=4-5 m) - grupacija 35 m</t>
  </si>
  <si>
    <t>59.  Juniperus sp. (šir.=1 m; vis.=1 m) - grupacija 3,5 m</t>
  </si>
  <si>
    <t>62.  Prunus laurocerasus (šir.=2,5 m; vis.=2 m) - grupacija 2,5m</t>
  </si>
  <si>
    <t>8.  Thuja sp. (šir.=0,5 m; vis.=2,5-3 m) - živica</t>
  </si>
  <si>
    <t>9.  Ligurstrum latifolium (šir.=0,5 m; vis.=3 m) - živica</t>
  </si>
  <si>
    <t>64.   Cornus sp., Crataegus sp. i Carpinus sp. i sl. (šir.=0,6 m; vis.= 1,5-2 m)  živica</t>
  </si>
  <si>
    <t>65.  Parthenocissus sp. i sl. (šir.=0,6 m; vis=1,5-2 m)  penjačice</t>
  </si>
  <si>
    <t>23.  Pyrus sp. (ø20 cm; vis.=5 m)</t>
  </si>
  <si>
    <t>24.  Pyrus sp. (ø20 cm; vis.=8 m)</t>
  </si>
  <si>
    <t>41.  Betula pendula. (ø25 cm; vis.=11 m)</t>
  </si>
  <si>
    <t>45.  Picea pungens (ø20 cm; vis.=8 m)</t>
  </si>
  <si>
    <t>51.  Taxus baccata (ø25 cm; vis.=10 m)</t>
  </si>
  <si>
    <t>52.  Taxus baccata (ø20 cm; vis.=10 m)</t>
  </si>
  <si>
    <t>54.  Tilia sp. (ø70 cm; vis.=12 m)</t>
  </si>
  <si>
    <t>56.  Picea pungens (ø35 cm; vis.=10 m)</t>
  </si>
  <si>
    <t>60.  Picea sp. (ø8 cm; vis.=1,8 m)</t>
  </si>
  <si>
    <t xml:space="preserve"> - nivelete -0,60 od projektirane kote završne obloge sjeverno od građevine do novih potpornih zidova i tribina</t>
  </si>
  <si>
    <t xml:space="preserve"> - nivelete -0,60 od projektirane kote završne obloge južno od građevine u širini 2m</t>
  </si>
  <si>
    <t xml:space="preserve"> - nivelete -0,45 od projektirane kote završne obloge istočno, zapadno i dijelom sjeverno od građevine u širini 2m</t>
  </si>
  <si>
    <t>ISKOP SLOJEVA TLA ZA IZVEDBU STAZE - STEPPING STONES</t>
  </si>
  <si>
    <t>Površinski strojno/ručni iskop slojeva tla II kategorije prosječne debljine 30 cm, odnosno na kotu -0,30  u odnosu na finalnu kotu opločenja, s odvozom na deponiju.</t>
  </si>
  <si>
    <t>Površinski strojno/ručni iskop slojeva tla II kategorije - jarak širine cca 60 cm, prosječne dubine 60 cm, odnosno do projektirane nivelete, cca 60 cm.</t>
  </si>
  <si>
    <t>Strojni / ručni iskop slojeva tla II kategorije za temelje samce, dimenzija 70x70cm, do projektirane nivelete, cca 100 cm.</t>
  </si>
  <si>
    <t>Strojni / ručni iskop slojeva tla II kategorije za temelje samce rasvjete, dimenzija cca 50x50cm, do projektirane nivelete, cca 100 cm.</t>
  </si>
  <si>
    <t>Strojni / ručni iskop slojeva tla II kategorije za temelje samce rasvjete, dimenzija cca 30x30cm, do projektirane nivelete, cca 60 cm.</t>
  </si>
  <si>
    <t>Strojni / ručni iskop slojeva tla II kategorije za temelje samce rasvjete, dimenzija cca 40x40cm i 50x50cm, do projektirane nivelete, cca 80 cm.</t>
  </si>
  <si>
    <t xml:space="preserve">Zbijanje  podloge do zbijenosti 100kN. </t>
  </si>
  <si>
    <t xml:space="preserve">Zbijanje  podloge do zbijenosti 50kN. </t>
  </si>
  <si>
    <t xml:space="preserve"> - stepping stones- opl. granitnim kockama (d=15 cm); m2= 75,65</t>
  </si>
  <si>
    <t>STROJNO / RUČNO RAZASTIRANJE ZRNATOG KAMENOG MATERIJALA          2-4mm - IZRAVNAVAJUĆI SLOJ deb. 3-5cm - PODLOGA STABILIZERA</t>
  </si>
  <si>
    <t>STROJNO / RUČNO RAZASTIRANJE ZRNATOG KAMENOG MATERIJALA          0-3mm - IZRAVNAVAJUĆI SLOJ deb. 3-5cm - PODLOGA OPLOČENJA GRANITNIM KOCKAMA, STEPPING STONES i TRAVNE REŠETKE</t>
  </si>
  <si>
    <t xml:space="preserve"> - južni trg - opločenje granitnim kockama; m2= 398,60</t>
  </si>
  <si>
    <t xml:space="preserve"> - vatrogasni put i sjeverni plato - opločenje granitnim kockama; m2=127,60</t>
  </si>
  <si>
    <t xml:space="preserve"> - vatrogasni put - travna rešetka; m2=41,50</t>
  </si>
  <si>
    <t xml:space="preserve"> - pješački prolaz i rampa / sjever +  rampa / istok - opločenje granitnim kockama; m2= 35,60</t>
  </si>
  <si>
    <t xml:space="preserve"> - pješački prolaz / zapad - opločenje granitnim kockama; m2= 6,70</t>
  </si>
  <si>
    <t xml:space="preserve"> - pješački ulaz - opl. granitnim kockama; m2= 47,40</t>
  </si>
  <si>
    <t xml:space="preserve"> - stepping stones- opl. granitnim kockama; m2= 75,65</t>
  </si>
  <si>
    <t>Jedinična cijena uključuje: dobava i montaža oplate, čišćenje i vlaženje oplate neposredno prije početka betoniranja; manje popravke oplate tijekom betoniranja; ugrađivanje betona u oplatu sa premještanjem transportne cijevi pri betoniranju; stvrdnjavanje betona; njega betona: vlaženje, zaštita od mraza, vjetra, vibracije, sunca; čišćenje betonskog željeza od prljavština, korozije, masnoće; postavljanje distancera i privremeno vezanje; kontrolirati, da su sva sidra, kutije, ulošci, cijevi i sl. na predviđenim mjestima.</t>
  </si>
  <si>
    <t>Nabava i doprema tipskih betonskih stupaca za ogradu dimenzija 15x15x230 cm te ugradnja u betonske temelje samce.</t>
  </si>
  <si>
    <t xml:space="preserve">Nabava, doprema, strojna ugradnja i njegovanje betona razreda tlačne čvrstoće C30/37 XC2 maksimalnog zrna agregata 32,0 mm za betonske temelje samce, dimenzija 40x40x60 cm, u drvenoj oplati. </t>
  </si>
  <si>
    <t xml:space="preserve">Nabava, doprema, strojna ugradnja i njegovanje betona razreda tlačne čvrstoće C30/37 XC2 maksimalnog zrna agregata 32,0 mm za betonske temelje samce, dimenzija 70x70x100 cm. </t>
  </si>
  <si>
    <t xml:space="preserve">Nabava, doprema, strojna ugradnja i njegovanje betona razreda tlačne čvrstoće C30/37 XC2 maksimalnog zrna agregata 32,0 mm za betonske temelje samce, dimenzija cca 50x50x100 cm. </t>
  </si>
  <si>
    <t xml:space="preserve">Nabava, doprema, strojna ugradnja i njegovanje betona razreda tlačne čvrstoće C30/37 XC2 maksimalnog zrna agregata 32,0 mm za betonske temelje samce, dimenzija 30x30x60 cm. </t>
  </si>
  <si>
    <t xml:space="preserve">Nabava, doprema, strojna ugradnja i njegovanje betona razreda tlačne čvrstoće C30/37 XC2 maksimalnog zrna agregata 32,0 mm za betonske temelje samce, dimenzija cca 40x40cm i 50x50cm. </t>
  </si>
  <si>
    <t>Nabava, doprema, strojna ugradnja i njegovanje betona razreda tlačne čvrstoće C30/37 XC2 maksimalnog zrna agregata 32,0 mm za armiranobetonske stupce dim. 45x45x224 cm + kapa s okapom 57x57x6cm (sve kao postojeći!), uključivo ugradnja armature prema statičkom računu.</t>
  </si>
  <si>
    <t>Nabava, doprema i ugradnja betona  razreda tlačne čvrstoće C16/20 za ugradnju rubnjaka.</t>
  </si>
  <si>
    <t>STABILIZER - nosivost 100 kN (osovinski pritisak)</t>
  </si>
  <si>
    <t>Valjanje / zbijanje  do nosivost 100 kN (osovinski pritisak)</t>
  </si>
  <si>
    <t>Izvodi se na prethodno stabiliziranoj posteljici i tamponu debljine cca 50cm + izravnavajući sloj 3-5cm, granulacije prema uputstvima proizvođača.  Prije izvedbe obavezna kontrola zbijenosti podloge!</t>
  </si>
  <si>
    <t>GRANITNE KOCKE / POLIKROMNE 10x10x10cm- POSTAVA U PIJESAK (VATROGASNE POVRŠINE) - nosivost 100 kN (osovinski pritisak)</t>
  </si>
  <si>
    <t>GRANITNE KOCKE / POLIKROMNE 10x10x10cm - POSTAVA U PIJESAK (PJEŠAČKE POVRŠINE)</t>
  </si>
  <si>
    <t>GRANITNE KOCKE / POLIKROMNE 10x10x10cm - POSTAVA U PIJESAK U OKVIRE OD KORTENA (STEPPING STONES)</t>
  </si>
  <si>
    <t xml:space="preserve"> - stepping stones</t>
  </si>
  <si>
    <t>TRAVNA REŠETKA OD RECIKLIRANOG MATERIJALA - VATROGASNI PRISTUP, nosivost 100 kN (osovinski pritisak)</t>
  </si>
  <si>
    <t>Okviri se postavljaju kao graničnik između polja granitnih kocaka kako bi se uspostavila lučna geometrija.</t>
  </si>
  <si>
    <t>RUBNJAK - OKVIRI OD KORTENA  5x150 mm (stepping stones)</t>
  </si>
  <si>
    <t>Okviri se postavljaju kao graničnik između stepping stones od granitnih kocaka i travnjaka.</t>
  </si>
  <si>
    <t>Dobava materijala i izrada metalnih stupaca od šavnih metalnih cijevi ø52x3 mm (3,62kg/m1), visine 200cm, s baznom pločicom od pločevine 100x100x6mm, metalnom zavarenom kapicom na vrhu i 3 navarene ušice za provlačenje natezne sajle ograde.</t>
  </si>
  <si>
    <t xml:space="preserve">Izvođač je dužan izraditi radioničke nacrte i dati ih na uvid i potvrdu projektantu i na odobrenje konzervatorskoj službi. </t>
  </si>
  <si>
    <t>Svi dijelovi iz tipskih čeličnih profila i pločevine, sve radionički predpripremljeno (izvedene sve rupe za spojeve, navarene ušice i drugi fiksni spojni materijal) te potom primarno zaštićeni vručim cinčanjem. Montaža in situ isključivo vijčanim spojevima!</t>
  </si>
  <si>
    <t xml:space="preserve"> horizontalne prečke na od čeličnih cijevi ø18x2 mm</t>
  </si>
  <si>
    <t>pergola na od čeličnih cijevi čelični 30x50x3 mm</t>
  </si>
  <si>
    <t>Izrada / dobava, doprema i montaža  koša za otpatke veličine ø 41,5 x 80,5 cm, kao Benito/Olea PA651 ili jednakovrijedna ____________________, izrađena od korten čelika.</t>
  </si>
  <si>
    <t>Kopanje jama sa odvajanjem slojeva A, B, i C te rahlenjem dna jame veličine ø 180-100 cm dubine u tlu II kat. Zatrpavanje jama do polovine bez nabijanja. Orezivanje korijena i krošnje miješanje gnojiva (32 lit/jama). Zabijanje kolca, sadnja, zatrpavanje, vezanje, poravnavanje oko drveta. Jednokratno zalijevanje sa 20 lit. vode/kom.</t>
  </si>
  <si>
    <t>Mahonia aquifolium 'Apollo'</t>
  </si>
  <si>
    <t>Spiraea japonica -'Golden Princess'</t>
  </si>
  <si>
    <t>Skimia japonica'Magic Marlot'</t>
  </si>
  <si>
    <t>Weigela florida 'Foliis Purpureis'</t>
  </si>
  <si>
    <t xml:space="preserve">Nabava i doprema sadnica penjačica visine 50-70cm, u kontejneru s čitljivom etiketom. </t>
  </si>
  <si>
    <t>Campsis radicans 'Flava'</t>
  </si>
  <si>
    <t>Rosa 'Sympathie'</t>
  </si>
  <si>
    <t>Rosa 'New Dawn'</t>
  </si>
  <si>
    <t>Oprema mora biti ugrađena prema uputama odabranog proizvođača odnosno isporučioca opreme i izvođač odgovara za ispravnu ugradnju i dobivanje garancijske izjave, koja je predviđena za ugrađenu opremu.</t>
  </si>
  <si>
    <t>-</t>
  </si>
  <si>
    <t>BETONSKI RADOVI</t>
  </si>
  <si>
    <t>UKUPNO BETONSKI RADOVI:</t>
  </si>
  <si>
    <t>MONTERSKI RADOVI KOD VODOVODA</t>
  </si>
  <si>
    <t>Obračun po kompletno ugrađenom zidnom hidrantskom ormariću.</t>
  </si>
  <si>
    <t>Dobava i montaža niskomontažnih električnih bojlera. Obračun po komadu.</t>
  </si>
  <si>
    <t>5l</t>
  </si>
  <si>
    <t>10l</t>
  </si>
  <si>
    <t>50l</t>
  </si>
  <si>
    <t>Ispitivanje cijevovoda na probni pritisak od 15 bara u trajanju 2 sata. Ispitivanje provesti prema važećim propisima i tehničkim uvjetima ovog projekta. Ispitivanje se vrši uz prisustvo nadzornog inženjera, a o rezultatima ispitivanja se mora sastaviti zapisnik. U stavku je uključena voda, dobava pumpe i mjernog uređaja kao i ostalog potrebnog pribora za provedbu tlačne probe.</t>
  </si>
  <si>
    <t>Ispiranje i dezinfekcija cjevovoda. Dezinfekciju treba vršiti dok se ne postigne kvaliteta propisana "Pravilnikom o higijenskoj ispravnosti vode koja služi za javnu opskrbu stanovništva kao vode za piće ili za proizvodnju živežnih namirnica namijenjenih prodaji" o čemu treba dobaviti valjani atest. U stavku je uračunat sav utrošak vode i dezinfekcijskog sredstva.</t>
  </si>
  <si>
    <t>paušal</t>
  </si>
  <si>
    <t>UKUPNO MONTERSKI RADOVI KOD VODOVODA:</t>
  </si>
  <si>
    <t>MONTERSKI RADOVI KOD KANALIZACIJE</t>
  </si>
  <si>
    <t>Kontrola montiranog cjevovoda unutrašnje kanalizacije na protočnost i vodonepropusnost. O ispitivanju se mora voditi zapisnik koji potpisuju izvođač i nadzorni inženjer. Obračun po m ispitanog cjevovoda.</t>
  </si>
  <si>
    <t>Ispitivanje vanjske kanalizacije od strane ovlaštenog ispitivača na vodonepropusnost, uključivo sa dobavom pozitivnog atesta. Obračun po m ispitanog cjevovoda.</t>
  </si>
  <si>
    <t xml:space="preserve"> </t>
  </si>
  <si>
    <t>cjevovod</t>
  </si>
  <si>
    <t>UKUPNO MONTERSKI RADOVI KOD KANALIZACIJE:</t>
  </si>
  <si>
    <t>SANITARNI UREĐAJI</t>
  </si>
  <si>
    <t xml:space="preserve">Oprema mora biti ugrađena prema uputama odabranog isporučioca opreme i izvođač odgovara za ispravnu ugradnju i dobivanje garancijske izjave, koja je predviđena za ugrađenu opremu.
Konačni odabir sanitarnih uređaja, armature i opreme je po izboru projektanta interijera ili Investitora.
</t>
  </si>
  <si>
    <t>Sanitarije obrađene za etažu suterena.</t>
  </si>
  <si>
    <t>standardna WC školjka</t>
  </si>
  <si>
    <t>koml</t>
  </si>
  <si>
    <t>Dobava i montaža umivaonika u kompletu sa kromiranom jednoručnom stojećom miješalicom za hladnu i toplu vodu i kromiranom odvodnom garniturom (S-sifonom), s postavom na zid od opeke. Stavkom je obuhvaćena priprema, prijenos materijala, montaža, spoj na instalaciju vodovoda i kanalizacije, ispitivanje te sav potreban pribor i materijal do dovođenja uređaja u pogonsko stanje za upotrebu. Obračun po ugrađenom kompletu.</t>
  </si>
  <si>
    <t>dim cca 680x560 mm</t>
  </si>
  <si>
    <t>dim cca 410x330 mm</t>
  </si>
  <si>
    <t>Dobava i montaža plastične tuš kade. U stavku uračunata i zidna dovodna jednoručna armatura i pokretni tuš na vertikalnoj vodilici, te pripadajuća odvodna garnitura. Kada i armatura su višeg estetskog standarda u dogovoru sa projektantom interijera. Stavkom je obuhvaćena priprema, prijenos materijala, montaža, spoj na instalaciju vodovoda i kanalizacije, ispitivanje te sav potreban pribor i materijal za navedene radove do dovođenja uređaja u pogonsko stanje za upotrebu. Konačan odabir tipa kade i armature te boje po izboru projektanta interijera. Obračun po ugrađenom kompletu.</t>
  </si>
  <si>
    <t>dim cca 110/90 cm</t>
  </si>
  <si>
    <t>kompl</t>
  </si>
  <si>
    <t>Dobava i montaža kompletnog pisoara koji se montira na zid od opeke. Sastoji se od:</t>
  </si>
  <si>
    <t>Obračun po kompletu.</t>
  </si>
  <si>
    <t>kompl.</t>
  </si>
  <si>
    <t>Dobava i montaža kromiranom jednoručne stojeće miješalice visokog estetskog standarda i odgovarajuće odvodne garniture za sudoper,   Obračun po ugrađenom kompletu.</t>
  </si>
  <si>
    <t>za hladnu i toplu vodu</t>
  </si>
  <si>
    <t>za hladnu vodu</t>
  </si>
  <si>
    <t>Dobava i montaža sifona za spoj sudopera na kanalizaciju. Stavkom je obuhvaćen prijenos materijala, montaža, spoj na instalaciju kanalizacije ispitivanje te sav potreban pribor i materijal za navedene radnje. Obračun po ugrađenom komadu.</t>
  </si>
  <si>
    <t>Dobava i montaža rukopera u prostoru restauratorske radionice. Obračun po ugrađenom kompletu.</t>
  </si>
  <si>
    <t>UKUPNO SANITARNI UREĐAJI:</t>
  </si>
  <si>
    <t>Dobava i montaža protupožarnog zidnog hidranta u limenoj kutiji 500 x 500 x 140 mm sa gumiranim crijevom f 52 mm te univerzalnom mlaznicom, ventil u kutiji sa holenderom od 90°.</t>
  </si>
  <si>
    <t>B</t>
  </si>
  <si>
    <t>VODOVOD I ODVODNJA, HIDRANTSKA MREŽA</t>
  </si>
  <si>
    <t xml:space="preserve"> - u sve stavke troškovnika uključiti dobavu opreme na gradilište, grube građevinske radove, te montažu, ožičenje i puštanje u rad</t>
  </si>
  <si>
    <t>Jednakovrijednost se dokazuje razlikovnim svjetlotehničkim izračunom i tabelarnim usporednim prikazom (po normi definirano, projektirano i zamjensko) Esr, uo, UGRL, Ra. Dokazi se prilažu prilikom predaje ponude.</t>
  </si>
  <si>
    <t>I.</t>
  </si>
  <si>
    <t xml:space="preserve">RASVJETNA TIJELA </t>
  </si>
  <si>
    <t>Rasvjeta okoliš</t>
  </si>
  <si>
    <t>Ugradna zidna svjetiljka s LED izvorima svjetlosti maksimalne snage 4W, ukupnog svjetlosnog toka minimalno 60 lm i efikasnosti 24 lm/W. Tijelo svjetiljke izrađeno je od lijevanog aluminija obojanog u tamno sivu boju,a kućište od polikarbonata. Temperatura boje 3000K, klasa zaštite IP65, IK05, CL2. Dimenzije svjetiljke su 108x71x51 mm ±5%, masa svjetiljke je maksimalno 1 kg. Jamstvo 5 godina.
Oznaka V01.</t>
  </si>
  <si>
    <t>Kompaktna asimetrična, pravokutna i samostojeća arhitektonska svjetiljka s LED izvorima svjetlosti maksimalne snage 7,6 W, ukupnog svjetlosnog toka minimalno 400 lm i efikasnosti 61 lm/W. Temperatura boje svjetiljke je 3000 K, Ra &gt; 80, kromatičnost MacAdam 3, stupanj zaštite IP65. Vijek trajanja je 50000 h pri 70% svjetlosnog toka. Nosač je izrađen od aluminija u crnoj boji. Temperaturno područje rada svjetiljke je -20°C to +45°C.  Dimenzije svjetiljke su 150x45x650 mm ±5%, masa svjetiljke je maksimalno 2 kg. Jamstvo 5 godina.
Oznaka V02.</t>
  </si>
  <si>
    <t>Kompaktna vanjska LED svjetiljka sa 6 LED cijevi i izvorima svjetlosti snage maksimalno 18 W. Ukupni svjetlosni tok svjetiljke je 800 lm, efikasnost 48 lm/W, CRI&gt;80. Temperatura boje je 3000K. Vijek trajanja je 50000 h pri 90% svjetlosnog toka. Klasa zaštite svjetiljke CL1, IP65, kromatičnost MacAdam 3. Temperaturno područje rada svjetiljke -30⁰C do +50⁰C. Optika, kut nagiba i kut otvora LED cijevi idealni su za naglašavanje arhitektonskih značajki i pojedinačnih svjetlosnih scena. Svjetiljka je izrađena od čelika, mikroteksturirana boja u mat boji ugljena. Sastoji se od 6 pomičnih podesivih LED cijevi integriranih u jednu. Montaža na stup koji se narucuje zasebno. Svjetiljka ima širokosnopnu distribuciju svjetla. Jamstvo 5 godina.
Oznaka V03.</t>
  </si>
  <si>
    <t>Supovi visine 4,5 m za ugradnju svjetiljaka V03.</t>
  </si>
  <si>
    <t>Reflektorska svjetiljka s LED izvorima svjetlosti snage maksimalno 9 W, ukupnog svjetlosnog toka minimalno 772 lm i efikasnosti 85.78 lm/W. Svjetiljka posjeduje širokosnopnu distribuciju svjetlosti. Temperatura boje je 3000 K, IP67.  Dimenzije svjetiljke su maksimalno 128x84x112 mm, a masa svjetiljke maksimalno 1,1 kg. Temperaturno područje rada svjetiljke -20⁰C do +50⁰C. Jamstvo 5 godina.
Oznaka V04</t>
  </si>
  <si>
    <t>Reflektorska svjetiljka s LED izvorima svjetlosti snage maksimalno 4.5W. Svjetiljka posjeduje uskosnopnu distribuciju svjetlosti. Ukupni svjetlosni tok svjetiljke je minimalno 320lm, efikasnost 74,89 lm/W, CRI&gt;80. Temperatura boje je 3000K, IP67.  Dimenzije svjetiljke su maksimalno 54x37.5x78 mm, a masa svjetiljke 0,17kg. Temperaturno područje rada svjetiljke -20⁰C do +50⁰C. Jamstvo 5 godina.
Oznaka V05.</t>
  </si>
  <si>
    <t>II.</t>
  </si>
  <si>
    <t>ELEKTROINSTALACIJE</t>
  </si>
  <si>
    <t>Nova električna instalacija "jake" struje</t>
  </si>
  <si>
    <t>Rastavna sklopka-osigurač NH veličina 2, 3p,</t>
  </si>
  <si>
    <t xml:space="preserve">Patrone za NH osigurače vel.2 100A, </t>
  </si>
  <si>
    <t>Rastavna sklopka-osigurač NH veličina 00,4p,</t>
  </si>
  <si>
    <t xml:space="preserve">Patrone za NH osigurače vel.000 63A, </t>
  </si>
  <si>
    <t>Katodni odvodnk prenapona 4p, za sustav TN-S Tip 2 klasa C, utični</t>
  </si>
  <si>
    <t xml:space="preserve">Neozed baza osigurača tropolni D01 do 16A </t>
  </si>
  <si>
    <t xml:space="preserve">Neozed baza osigurača rastalni, jednopolni D01 do 16A </t>
  </si>
  <si>
    <t>Kapa osigurača, D01</t>
  </si>
  <si>
    <t>Patrone 6A D01</t>
  </si>
  <si>
    <t>Prisjedni prsten 6A, D01</t>
  </si>
  <si>
    <t>Strujni mjerni transformatori 150/5 tip HEP</t>
  </si>
  <si>
    <t>Mjerna garnitura tip HEP</t>
  </si>
  <si>
    <t>MTU uređaj tip HEP</t>
  </si>
  <si>
    <t xml:space="preserve">Kompaktni prekidač tropolni 25A, vel. 160A, 415V 25 kAs podesivom magnetskom 5...10xIn i termičkom zaštitom 18-25A  </t>
  </si>
  <si>
    <t xml:space="preserve">Pomoćni kontakti za signalizaciju stanja </t>
  </si>
  <si>
    <t xml:space="preserve">Pomoćni kontakti za signalizaciju prorade zaštite  </t>
  </si>
  <si>
    <t xml:space="preserve">Isklopni svitak za 208....277 VAC, 220...250 VDC </t>
  </si>
  <si>
    <t xml:space="preserve">Kompaktni prekidač tropolni 125A, vel. 160A, 415V 25 kAs podesivom magnetskom 5...10xIn i termičkom zaštitom 88-125A  </t>
  </si>
  <si>
    <t xml:space="preserve">Mehanizam za uključivanje prekidača sa vrata ormara </t>
  </si>
  <si>
    <t>Univerzalni multifunkcijski mjerni instrument LCD 96x96</t>
  </si>
  <si>
    <t xml:space="preserve">Signalna svjetiljka zelena, LED 230VAC </t>
  </si>
  <si>
    <t xml:space="preserve">Tipkalo gljiva 1R s povratom zakretanjem </t>
  </si>
  <si>
    <t>Rastavna sklopka-osigurač NH veličina 00 za montažu na sabirnice 60mm,</t>
  </si>
  <si>
    <t xml:space="preserve">Patrone za NH osigurače vel.000 50A, </t>
  </si>
  <si>
    <t xml:space="preserve">Patrone za NH osigurače vel.000 32A, </t>
  </si>
  <si>
    <t xml:space="preserve">Patrone za NH osigurače vel.000 20A, </t>
  </si>
  <si>
    <t xml:space="preserve">Instalacijski prekidač 1p, B16A 10kA </t>
  </si>
  <si>
    <t xml:space="preserve">ZUDS sklopka 2p, 16A, 30mA  </t>
  </si>
  <si>
    <t xml:space="preserve">Instalacijski prekidač 3p, C32A 10kA </t>
  </si>
  <si>
    <t xml:space="preserve">ZUDS sklopka 4p, 40A, 30mA </t>
  </si>
  <si>
    <t xml:space="preserve">Instalacijski prekidač 3p, C16A 10kA </t>
  </si>
  <si>
    <t xml:space="preserve">Instalacijski prekidač 1p, C10A 10kA </t>
  </si>
  <si>
    <t xml:space="preserve">Instalacijski prekidač 1p, B6A 10kA </t>
  </si>
  <si>
    <t xml:space="preserve">Transformator 230/24V 63VA </t>
  </si>
  <si>
    <t xml:space="preserve">Sklopnik 20 A, 2NO+2NC, 24 VDC </t>
  </si>
  <si>
    <t xml:space="preserve">Sklopnik 40A, 3NO, 1NO+1NC 230VAC </t>
  </si>
  <si>
    <t xml:space="preserve">Signalna svjetiljka crvena, LED 230VAC </t>
  </si>
  <si>
    <t xml:space="preserve">Instalacijski prekidač 1p, C6A 10kA </t>
  </si>
  <si>
    <t xml:space="preserve">Instalacijski prekidač 1p, C16A 10kA </t>
  </si>
  <si>
    <t>Luksomat sa sondom</t>
  </si>
  <si>
    <t>Upravljačka preklopka 1-0-2, 1p, 10A</t>
  </si>
  <si>
    <t xml:space="preserve">Sklopnik 20 A, 4NO, </t>
  </si>
  <si>
    <t xml:space="preserve">Sklopnik 20 A, 2NO, </t>
  </si>
  <si>
    <t>Tipkalo povratno, crno, tip 3SU11</t>
  </si>
  <si>
    <t>sva potrebna montažna i spojna oprema potrebna za ugradnju specificirane opreme u  ormare do njegove pune fukcionalnosti;  sabirnice, igličaste sabirnice, redne stezaljke, sabirnice nule i zemlje, spojni vodovi, plastične kanalice, označavanje, funkcionalno ispitivanje prije isporuke, atesti, ispitni protokol, korisnička dokumentacija te ostali potrebni sitni spojni i montažni materijal i pribor do pune funkcionalnosti ormara.</t>
  </si>
  <si>
    <t xml:space="preserve">
kpl</t>
  </si>
  <si>
    <t xml:space="preserve">Kompaktni prekidač tropolni 50A, vel. 160A, 415V 25 kAs podesivom magnetskom 5...10xIn i termičkom zaštitom 35-50A  </t>
  </si>
  <si>
    <t xml:space="preserve">Instalacijski prekidač 3p, B6A 10kA </t>
  </si>
  <si>
    <t>Brojilo električne energije za direktno mjerenje</t>
  </si>
  <si>
    <t xml:space="preserve">Instalacijski prekidač 3p, C50A 10kA </t>
  </si>
  <si>
    <t xml:space="preserve">ZUDS sklopka 4p, 63A, 30mA </t>
  </si>
  <si>
    <t xml:space="preserve">Instalacijski prekidač 3p, C10A 10kA </t>
  </si>
  <si>
    <t>U jedinične cijene za podžbukne tipove uključene su i podžbukne kutije, središnje ploče i odgovarajući broj pokrovnih okvira.
Na isti način i nadžbukni tipovi sadrže pripadajuće kutije uz uređaje, okvire itd.</t>
  </si>
  <si>
    <t>1x sklopka obična 10 A, 1p, podžbukna</t>
  </si>
  <si>
    <t>1x sklopka izmjenična 10 A, nadžbukna</t>
  </si>
  <si>
    <t>1x tipkalo instalacijsko, podžbukno</t>
  </si>
  <si>
    <t>Tipkalo za isklop napajanja u objektu, tip kao Jpr10, IP55, 230V, 1xNO</t>
  </si>
  <si>
    <t xml:space="preserve">1x Priključnica monofazna sa zaštitnim kontaktom sa okvirom za p/ž montažu </t>
  </si>
  <si>
    <t>2x Priključnica monofazna sa zaštitnim kontaktom u zajedničkom okviru za p/ž montažu</t>
  </si>
  <si>
    <t>1x Priključnica monofazna sa zaštitnim kontaktom sa okvirom za p/ž montažu - sa poklopcem</t>
  </si>
  <si>
    <t>1x Priključnica monofazna sa zaštitnim kontaktom sa okvirom za OG montažu - sa poklopcem</t>
  </si>
  <si>
    <t xml:space="preserve">1x Priključnica trofazna 5p,400V,16A sa zaštitnim kontaktom sa okvirom za p/ž montažu </t>
  </si>
  <si>
    <t>1x Priključnica trofazna 5p,400V,16A sa zaštitnim kontaktom sa okvirom za OG montažu  - sa poklopcem</t>
  </si>
  <si>
    <t>1x Trajni spoj monofazna sa zaštitnim kontaktom za p/ž montažu priključak bojlera, slavine, …</t>
  </si>
  <si>
    <t>Montaža i spajanje električnih uređaja kao npr. sušila za ruke, el. grijači vode, ...</t>
  </si>
  <si>
    <t>Razvodna kutija nadžbukna, IP54, s maksimalno 7 stezaljki do 5 x 2,5, komplet sa priborm za spajanje i uvodnicama</t>
  </si>
  <si>
    <t xml:space="preserve">1x Priključnica RJ45 za OG montažu
</t>
  </si>
  <si>
    <t xml:space="preserve">2x Priključnica RJ45 za p/ž montažu
</t>
  </si>
  <si>
    <t>Kabelska polica od pocinčanog lima nazivne širine 50mm i visine 60mm sa ovjesnim priborom, za montažu na zid i/ili strop</t>
  </si>
  <si>
    <t>Kabelska polica od pocinčanog lima nazivne širine 100mm i visine 60mm sa ovjesnim priborom, za montažu na zid i/ili strop</t>
  </si>
  <si>
    <t>Kabelska polica od pocinčanog lima nazivne širine 200mm i visine 60mm sa ovjesnim priborom, za montažu na zid i/ili strop</t>
  </si>
  <si>
    <t>Dobava i polaganje kabela duž kabelskih polica, na OG obujmice, te uvlačenjem u instalacijske cijevi</t>
  </si>
  <si>
    <t>(N)HXHX-J E90 3x1,5mm2</t>
  </si>
  <si>
    <t>(N)HXHX-J E90 5x4,0mm2</t>
  </si>
  <si>
    <t xml:space="preserve"> NYM-J 3x1,5mm2</t>
  </si>
  <si>
    <t xml:space="preserve"> NYM-J 3x2,5mm2</t>
  </si>
  <si>
    <t xml:space="preserve"> NYM-J 5x1,5mm2</t>
  </si>
  <si>
    <t xml:space="preserve"> NYM-J 5x2,5mm2</t>
  </si>
  <si>
    <t xml:space="preserve"> NYY-J 3x2,5mm2</t>
  </si>
  <si>
    <t xml:space="preserve"> NYY-J 5x4,0mm2</t>
  </si>
  <si>
    <t xml:space="preserve"> NYY-J 5x6,0mm2</t>
  </si>
  <si>
    <t xml:space="preserve"> NYY-J 5x10,0mm2</t>
  </si>
  <si>
    <t>oklopljeni bus kabel za ventilokonvektore
2x1,0mm2</t>
  </si>
  <si>
    <t>oklopljeni kabel za termostate ventilokonvektora 5x0,75mm2</t>
  </si>
  <si>
    <t>FG16OR16 2x1,5</t>
  </si>
  <si>
    <t>H07VK (ž/z) 6mm2</t>
  </si>
  <si>
    <t>H07VK (ž/z) 10mm2</t>
  </si>
  <si>
    <t>H07VK (ž/z) 25mm2, povezivanje rack razdjlnika</t>
  </si>
  <si>
    <t>Tipska kutija za izjednačenje potencijala u sanitarijama komplet sa sabirnicom i poklopcem i spajanjem zaštitnog vodiča na instalaciju, cca. 6,0kom</t>
  </si>
  <si>
    <t>SOS sustav poziva iz invalidskog sanitarnog čvora</t>
  </si>
  <si>
    <t>potezno pozivni tipkalo uz školjku</t>
  </si>
  <si>
    <t>pozivno tipkalo uz ulazna vrata</t>
  </si>
  <si>
    <t>razrješno tipkalo  uz ulazna vrata</t>
  </si>
  <si>
    <t>jedinica za napajanje sa transformatorom</t>
  </si>
  <si>
    <t>jedinica sa zvučnim i svjetlosnim alarmom za montažu iznad ulaznih vrata</t>
  </si>
  <si>
    <t>kabelsko ožićenje sustava</t>
  </si>
  <si>
    <t>Odimljavanje stubišta</t>
  </si>
  <si>
    <t xml:space="preserve">Funkcionalno ispitivanje sustava odimljavanja sa izdavanjem uvjerenja od strane ovlaštene tvrtke </t>
  </si>
  <si>
    <t>Isptivanje izvedenih električnih instalacija i instalacija zaštite od udara munje sa izdavanjem protokola, te mjerenje nivoa osvjetljenosti sukladno zakonu o zaštiti na radu, za potrebe obavljanja tehničkog pregleda izvedenih radova</t>
  </si>
  <si>
    <t>Izrada projekta izvedenog stanja i shema spajanja razdjelnika na papiru i na CD-u, u četiri primjerka</t>
  </si>
  <si>
    <t>Izrada brtvljenja prodora SVIH električnih instalacija na granicama požarnih sektora vatrootpornim materijalama 90 minuta, te izrada elaborata brtvljenja i postavljanje oznaka u prostoru</t>
  </si>
  <si>
    <t>Električna instalacija strukturnog kabliranja</t>
  </si>
  <si>
    <t>perf. krov za uvod kabela 600×600</t>
  </si>
  <si>
    <t>Vent pl.600×600, 2 vent/term</t>
  </si>
  <si>
    <t>Sabirnica za uzemljenje</t>
  </si>
  <si>
    <t>Utična letva (7) 1U, 19"</t>
  </si>
  <si>
    <t xml:space="preserve">Vodilica kabela 1U </t>
  </si>
  <si>
    <t>Vijak M6×16, pak=50</t>
  </si>
  <si>
    <t>pak</t>
  </si>
  <si>
    <t>Matica M6, pak=50</t>
  </si>
  <si>
    <t>Montaža  ormara s izradom uzemljenja svih dijelova na zajedničku sabirnicu</t>
  </si>
  <si>
    <t>Ugradnja i spajanje ventilatorskog krova s termostatom</t>
  </si>
  <si>
    <t>Priključak KO na razvodnu ploču i uzemljenje</t>
  </si>
  <si>
    <t xml:space="preserve">Dobava i ugradanja optičkog panela 19" 1U na izvlačenje za prihvat  12 x LC SM adaptera 
(1 kom za prihvat OPERATERA)
</t>
  </si>
  <si>
    <t>Dobava, ugradanja i spajanje SC SM duplex adapter sa keramičkim tijelom</t>
  </si>
  <si>
    <t xml:space="preserve">Dobava, ugradanja i spajanje PIGTAILI LC SM 9/125 dužine 1m </t>
  </si>
  <si>
    <t>Varenje niti sa zaštitnom cijevčicom</t>
  </si>
  <si>
    <t>Dobava i ugradnja kazete za varenje</t>
  </si>
  <si>
    <t>Dobava i polaganje (uvlačenje u ranije položene cijevi DTK kanalizacije) optičkog kabela A-DQ(ZN)B2Y (single mode) sa 12 niti, ojačanjem i zaštitom od glodavca. Kabel se polaže od koncentracije u spremištu do komunikacijskih ormara u zoni  (Za prihvat operatera u nabližem zdencu i veza prema komunikacijskom razdjelniku)</t>
  </si>
  <si>
    <t>Mjerenje i izdavanje certifikata o izvršenom mjerenju kvalitete instaliranih SM 9/125 svjetlovodnih veza OTDR instrumentom, sukladnost izmjerenih vrijednosti s vrijednostima prema normi ISO/IEC11801:2002 za svjetlovodni "Link". Mjerenje obaviti za obje valne duljine i na 1310nm i na 1550nm. Rezultate dostaviti u elektroničkom obliku s odgovarajućim oznakama.</t>
  </si>
  <si>
    <t>Dobava, ugradanja i spajanje prespojnog panela 1U, s 24 oklopljena modula  RJ45 Cat.6 za bezalatno spajanje</t>
  </si>
  <si>
    <t>Izrada Cat.6 spoja na panelu, uključivo shemiranje ormara i aranžiranje ormara</t>
  </si>
  <si>
    <t>Dobava i polaganje 4 paričnog U/FTP kabela Cat.6A (klasa E) , samogasivi, bez halogena (LSOH), usklađena tehnička specifikacija HRN EN.</t>
  </si>
  <si>
    <t>Mjerenje i izdavanje certifikata o izvršenom mjerenju kvalitete instaliranih S/FTP veza kalibriranim instrumentom, sukladnost izmjerenih vrijednosti s vrijednostima prema normi ISO/IEC11801:2002 2nd edition za ClassE,odnosno TIA/EIA 568-B.1:2001, za Cat.6 "Permanent Link".
Rezultate dostaviti u elektroničkom obliku s odgovarajućim oznakama.</t>
  </si>
  <si>
    <t xml:space="preserve">Dobava i ugradnja  PATCH kabla Cat6/s 1-2 m  - sivi </t>
  </si>
  <si>
    <t>III.</t>
  </si>
  <si>
    <t>VATRODOJAVA</t>
  </si>
  <si>
    <t xml:space="preserve"> - u sve stavke uključiti dobavu, montažu i puštanje u rad, izrada prodora, ..</t>
  </si>
  <si>
    <t xml:space="preserve">Dobava, isporuka i ugradnja vatro otpornog ormara s ventilacijom za smještaj centrale za dojavu požara vatrootpornosti 60 minuta, 
Tehničke karakteristike:
- vatrootpornost:   60 minuta 
- vatrootporno staklo na vratima:  60 minuta
- vanjske dimenzije(VxŠxD): 800x800x300
- unutarnje dimenzije(VxŠxD): 600x660x175
- mehanička brava i 3 ključa: ugrađena protupožarna brava DIN (18250)
- boja:    RAL9010 bijela
- način montaže:    na zid
-klasa: IP 30
</t>
  </si>
  <si>
    <t xml:space="preserve">Nabava, isporuka, ugradnja i programiranje vatrodojavne centrale sljedećih tehničkih karakteristika: 
-napajanje: 230 V AC / 50...60 Hz;  
-mogući broj petlji:  2; 
 -kućište: ABS;  
-klasa:  IP 30;   
-dimenzije:  450 x 320 x 185; 
-radni napon:  12 VDC;    
- nazivna struja 0.35A(standard);0.7A(powered loop);   
- naziv. struja za vanjske uređaje: 2A za vanjske uređaje;   
-  potrošnja u normalnom radu: 230mA;  
-klasa:  IP 30;   
-LCD zaslon:  8 x 40 znakova; 
 -radna temperatura:   -5 do 45 °C:   
 -kapacitet baterija :   max. 2 x 12 V/24 Ah 
</t>
  </si>
  <si>
    <t xml:space="preserve">Dobava i isporuka operativnog panela sa LCD displayem na hrvatskom jeziku                                                                                                           </t>
  </si>
  <si>
    <t xml:space="preserve">Nabava, isporuka, ugradnja i programiranje modula proširenja, sljedećih tehničkih karakteristika:
-potrošnja:    5mA
</t>
  </si>
  <si>
    <t xml:space="preserve">Nabava isporuka, ugradnja i spajanje Centrale za telefonsku dojavu (sa 4 zone) s modulom za govorne poruke i vlastitim rezervnim napajanjem koje sadrži aku bateriju 12V / 1x4.5 Ah 
Tehničke karakteristike:
-napajanje:   230 VDC, +-10%;      
-Izlazni napon:  16.5 Vac/50 Hz, 35 VA;     
-radna temperatura:  0 do +50 °C
-kućište:  aluminijsko,     
-dimenzije: 235x212x92 mm;      
-masa:  2,32 kg;     
-potrošnja u normalnom radu: 33 mA pri 12 VDC;       
-potrošnja u alarmu: 97 mA
</t>
  </si>
  <si>
    <t xml:space="preserve">Nabava, isporuka, ugradnja proširenja Akumulatorska baterija rezervnog napajanja 12 V DC /  24 Ah
-sukladno VDE 0833-1;   
-VdS odobrenje po klasi C;    
-dimenzije: 166x175x125mm;    
</t>
  </si>
  <si>
    <t xml:space="preserve">Nabava, isporuka, ugradnja i spajanje optičko termičkog javljača požara  s individualnom adresom i ugrađenim izolatorom petlje.
Tehničke karakteristike:
-napajanje:   8 do 42 VDC, radna temperatura:  -20 do +65 °C , temperatura odziva:  54 °C do 65 °C pri 1 °C/min, 45 °C do 64 °C pri 5 °C/min, 32 °C do 75 °C pri 30 °C/min
-kućište:    ABS, IP 43, područje pokrivanja:  110 m2 na visini do 12 m
-potrošnja u normalnom radu: 0,06 mA, kod 19 VDC , potrošnja u alarmu:  18 mA
</t>
  </si>
  <si>
    <t xml:space="preserve">Optički  adresabilni javljač požara, sa izolatorom petlje serija  sljedećih tehničkih karakteristika:                                                         
 -napajanje:8 do 42 VDC;  
-radna temperatura:-20 do +72 °C;  
-područje pokrivanja:110 m2 na visini do 12 m;  
-potrošnja u normalnom radu:0,05 mA, kod 19 VDC;  
-potrošnja u alarmu:  18 mA, pulsno                                                                               
</t>
  </si>
  <si>
    <t xml:space="preserve">Dobava i isporuka standardnog podnožja javljača požara serija  sljedećih karakteristika:    
-radna temperatura:-20 do +72 °C;   
-kućište:ABS;   
-maks. relativna vlažnost: 95% (bez kondenzacije); 
</t>
  </si>
  <si>
    <t xml:space="preserve">Pločice za označavanje detektora
</t>
  </si>
  <si>
    <t xml:space="preserve">Dobava, isporuka izdvojenog indikatora prorade javljača požara, sljedećih karakteristika :  
-napajanje:1,8 V ;   
-Potrošnja u alarmu:9 mA;   
-radna temperatura: -25 do +70 °C;  
-kućište ABS, IP 42;  
</t>
  </si>
  <si>
    <t xml:space="preserve">Dobava, isporuka  elektroničkog modula ručnog javljača požara s izolatorom petlje sljedećih karakteristika:                                                       
 -Napajanje: 8...42 V DC;  
-potrošnja u normalnom radu: 0,045 mA, kod 19 VDC;  
-potrošnja u alarmu: 18 mA, pulsno;  
-radna temperatura:-20 do +70 °C;  
-IP 43,(uz dodatke IP55);  
-dimenzije:133 x 133 x 36 mm   
-s prednjim poklopcem  </t>
  </si>
  <si>
    <t xml:space="preserve">Nabava, isporuka, ugradnja i spajanje modul transponder sa jednim nadzirajućim ulazom i jednim relejnim izlazom, izolatorom petlje, s mogućnošću direktnog preklapanja   230 V AC / 16A linija  24 VDC / 16A
Tehničke karakteristike:
-napajanje:   14...42 VDC;  
-relejno opterećenje: 230 V AC / 30 V DC, 16 A                
-radna temperatura:  -20 do +70 °C;  
-kućište:    PP plastično, IP 65;  
-dimenzije:   150 x 116 x 67 mm; 
 -masa: 250 g
-potrošnja u normalnom radu: 0,045 mA pri 19 VDC;  
-potrošnja u alarmu:  9 mA;  
-Mogućnost vremenske odgode aktivacije
-Mogučnost fail safe funkcije, u slučaju gubitka komunikacije s kontrolnim panelom automatska aktivacija releja
-VDS odobrenje
-Specifikacija: EN 54-17 : 2005 / -18 : 2005
-nije potrebno dodatno napajanje;   
-dimenzije: 150 x 116 x 67mm
</t>
  </si>
  <si>
    <t xml:space="preserve">Dobava, isporuka  modula transpondera 4 ulaza i 2 releja sljedećih karakteristika:                                                                                                        -napajanje:10 do 30 V DC;  
-potrošnja struje 4mA na 12 V DC;  
-radna temperatura:-20 do +50 °C;  
-IP40;  
-dimenzije:82 x 72 x 20 mm;  
-masa:28 g                                                                                                                        
</t>
  </si>
  <si>
    <t xml:space="preserve">Adresabilna vatrodojavna sirena s bljeskalicom, crvene boje, EN 54-3,  sljedećih karakteristika: 
-napajanje:   14...42  VDC;  
-radna temperatura:  -10 do +55 °C;  
-kućište:    ABS, IP 43 (IP 65 uz adapt 806202);  
-dimenzije(fixd):   112 x 78 mm;  
-masa:  300 g;  
-snaga zvuka:   97 dB (A) @ 1 m;  
-intenzitet osvjetljenja:maks. 17 cd peak/ 6.6 cd efektivno;  
-potrošnja u normalnom radu: 0.3 mA;  
-potrošnja u alarmu:  29 mA pri 12 VDC
</t>
  </si>
  <si>
    <t>Vanjski indikacijski LCD panel za paralenu indikaciju radnog statusa centrale za dojavu požara</t>
  </si>
  <si>
    <t>Dobava i isporuka sa polaganjem vatrodojavnog kabela JB-Y(St)Y 2x2x0,8 mm2</t>
  </si>
  <si>
    <t>Dobava i isporuka sa polaganjem instalacijske cijevi fi16mm sa obujmicama i ostalim priborom  PNT 16 sa izradom proboja kroz zidove debljine 30cm</t>
  </si>
  <si>
    <t>Dobava i isporuka sitnog potrošnog materijala</t>
  </si>
  <si>
    <t>pauš</t>
  </si>
  <si>
    <t>Programiranje i puštanje u rad vatrodojavnog sustava</t>
  </si>
  <si>
    <t>Obuka korisnika i izdavanje uputstva na Hrvatskom jeziku.</t>
  </si>
  <si>
    <t xml:space="preserve">Prvo ispitivanje sustava za dojavu požara od strane ovlaštene ustanove </t>
  </si>
  <si>
    <t>Puštanje u rad sustava za dojavu požara</t>
  </si>
  <si>
    <t>Izrada projekta izvedenog stanja u tri primjerka na papiru i digitalno te predaja investotoru</t>
  </si>
  <si>
    <t>IV.</t>
  </si>
  <si>
    <t>OZVUČENJE I MULTIMEDIJA</t>
  </si>
  <si>
    <t>Oprema za unutarnje prostore</t>
  </si>
  <si>
    <t>pauš.</t>
  </si>
  <si>
    <t>Programiranje kontrola razina svakog pojedinog izvora audio signala kao i ukupne razine audio signala
Programiranje proslijeđivanja audio/video/XGA/HDMI signala
Programiranje scena za svaku pojedinu vrstu rada i njihove kombinacije
Programiranje sistemskih stranica i korisničkih postavki
Interveniranje unutar određene scene i mijenjanje parametara scene; pristup svakom bitnom parametru upravljanih uređaja u sklopu sustava (procesorima, matricama, reproduktorima), promjena usmjeravanja i razine A/V signala; direktna kontrola DVD-a, prijemnika i ostalih uređaja u sustavu</t>
  </si>
  <si>
    <t>Mobilna oprema za vanjske prostore</t>
  </si>
  <si>
    <t>Leća za projektor
Raspon udaljenosti (TR): 2.1-4.1:1 (tolerancija krajnjih vrijednosti +/-15%)
Omogućava elektromotorni pomak leće od centralne osi projektora minimalno +/- 60%
Omogućava vertikalnu korekciju trapezoidne pogreške: minimalno +/- 40°
Omogućava horizontalnu korekciju trapezoidne pogreške: minimalno +/- 15°</t>
  </si>
  <si>
    <t>Dobava, montaža i spajanje razvodnog ormara prema shemi "+01R1" u skladu sa standardom IEC 61439. Ormar je samostojeći, metalni, s punim vratima, stupnja zaštite IP55 ukupnih dimenzija 400x2000x400 mm (ŠxVxD) s dodatnim postoljem visine 100mm   "POLJE ELEKTRA"</t>
  </si>
  <si>
    <t>Dobava, montaža i spajanje razvodnog ormara prema shemi "+01R1" u skladu sa standardom IEC 61439. Ormar je samostojeći, metalni, s punim vratima, stupnja zaštite IP55 ukupnih dimenzija 800x2000x400 mm (ŠxVxD) s dodatnim postoljem visine 100mm "POLJE KORISNIK"</t>
  </si>
  <si>
    <t xml:space="preserve">Dobava, montaža i spajanje razvodnog ormara prema shemi "+01R2"  u skladu sa standardom IEC 61439. Ormar je zidni, metalni, s punim vratima, stupnja zaštite IP55, zaštitna klasa 2, ukupnih dimenzija 300x950x210 mm (ŠxVxD) </t>
  </si>
  <si>
    <t>Dobava, montaža i spajanje razvodnog ormara  prema shemi "+00R1" u skladu sa standardom IEC 61439. Ormar je zidni, metalni, s punim vratima, stupnja zaštite IP55, zaštitna klasa 2, ukupnih dimenzija 800x950x210 mm (ŠxVxD)</t>
  </si>
  <si>
    <t xml:space="preserve">Dobava, montaža i spajanje razvodnog ormara prema shemi "+10R1" u skladu sa standardom IEC 61439. Ormar je zidni, metalni, s punim vratima, stupnja zaštite IP55, zaštitna klasa 2, ukupnih dimenzija 800x950x210 mm (ŠxVxD) </t>
  </si>
  <si>
    <t xml:space="preserve">Dobava, montaža i spajanje razvodnog ormara prema shemi "+20R1" u skladu sa standardom IEC 61439. Ormar je zidni, metalni, s punim vratima, stupnja zaštite IP55, zaštitna klasa 2, ukupnih dimenzija 550x950x210 mm (ŠxVxD) </t>
  </si>
  <si>
    <t>Glavni komunikacijski ormar 
Dobava, ugradanja i spajanje komunikacijskog ormara, metalni samostojeći ormar, 32U, dim. 800x1525x600 mm, prednje 19" šine, sa staklenim prednjim vratima, filtriranim ortvorima za ventilaciju, na oba boka, s ventilatorom na gornjem otvoru za ventilaciju, s mogućnošću uvoda kabela s gornje i donje strane ormara, cilindar bravicom i ručkom za otvaranje, sa šinom za uzemljenje i uzemljenim svim metalnim dijelovima.</t>
  </si>
  <si>
    <t>Zidni zvučnik  
Snaga: najmanje 200W
Integrirana zaštita: najmanje IP-44
Frekvencijski raspon (-10dB): minimalno 60 do 20.000Hz
Impedancija: minimalno 8 Ohm; 
Osjetljivost: min. 90dB (1W/1m); 
Pokrivanje: minimalno 100° x 100°
Pribor: zidni nosač sa mogućnošu podešavanja kuta u svim smjerovima
Dimenzije bez nosača (VxŠxD): max. 250 x 190 x 150 mm
Boja: bijela</t>
  </si>
  <si>
    <t>Stereo tonsko pojačalo snage     
Broj kanala: minimalno 2
Simetrične ulazne priključnice
Snaga po kanalu (pri opterećenju 4ohm): minimalno 500W
Mogućnost rada sa opterećenjem od 2ohm
Signal/šum: minimalno 100dB
THD: maksimalno 0.5%
Mogućnost reguliranja brzine ventilatora
Ugrađen digitalni procesor za obradu tonskih signala
Mogućnost pohranjivanja minimalno 10 korisničkih postavki
Sučelje za upravljanje putem računala</t>
  </si>
  <si>
    <t>Stropni ugradni zvučnik sa zatvorenom kutijom
Snaga: min. 30W (programske snage)
Ugrađen 100V transformator minimalne snage 8W
Mogućnost podešavanje snage u minimalno 3 stupnja
Frekvencijski raspon: min. 85Hz do 25kHz
Osjetljivost: min. 86dB (1W/1m); 
Zatvorena akustička kutija
Maksimalni SPL: min 94 dB/1m
NF zvučnik: minimalno 100mm
VF zvučnik: minimalno 10mm
Mogućnost bojanja</t>
  </si>
  <si>
    <t>Pojačalo snage
Broj kanala: minimalno 1
Ugrađen 100V transformator
Izlazna snaga po kanalu: minimalno 80W</t>
  </si>
  <si>
    <t>Digitalni zonski kontroler
Programabilna rotirajuća tipka
Najmanje 4 programabilne tipke za odabir izvora ili zone
LCD ekran za prikaz stanja
Odabir izvora slušanja za dodijeljenu zonu
Odabir glasnoće slušanja za dodijeljenu zonu
Povezivanje na centralnu jedinicu: računalna mreža
Montaža u ugradnu zidnu kutiju</t>
  </si>
  <si>
    <t>Mrežni reproduktor
Ugrađen FM i DAB+ prijamnik
Internet radio
Mogućnost reprodukcije sa vanjske memorije
Analogni i digitalni izlazi</t>
  </si>
  <si>
    <t>Digitalni audio procesor 12x8
Digitalni signalni procesor; programska konfiguracija i kontrola - kreiranje sustava prema projektu preko računala i dodatnog software-a; 
Programabilni “uređaji”: automatski mixer, matrica,
matrix mixer, grafički EQ, parametrički EQ, delay, auto leveler, ducker, mono mixer, stereo mixer, kompresor, limiter, expander, gate, skretnica
Broj ulaza: minimalno 12 x simetrični mikrofonsko/linijski s indikatorima napajanja, signala i rezanja signala
Broj izlaza: minimalno 8 x simetrični
Fantomsko napajanje na mikrofonskim ulazima
Podesive ulazne razine do minimalno +48dB u najmanje 8 koraka
RS-232 ili Ethernet upravljanje
Najmanje 12 kontrolnih ulaza i 6 logičnih izlaza GPIO
Mrežna digitalna distribucija tonskih signala: minimalno 48 kanala</t>
  </si>
  <si>
    <t>Proširenje audio procesora 
Minimalno 8 simetričnih audio ulaza
Fantomsko napajanje na mikrofonskim ulazima
LED indikatori za: fantomsko napajanje, prisutnost signala, rezanje signala po kanalu na prednjem panelu
Mrežna digitalna distribucija tonskih signala: minimalno 48 kanala</t>
  </si>
  <si>
    <t>Četverokanalni tonski pretvornik
Za pretvaranje asimetričnih stereo signala u simetrične mono signale
Minimalno 4 stereo asimetrična ulaza
Minimalno 4 mono simetrična izlaza</t>
  </si>
  <si>
    <t>Tehnološki ormar 
Rack ormar 26HE
Dubina: minimalno 50cm
Sa prednjim vratima na zaključavanje
Ventilacijski otvori za pasivnu ventilaciju i odvod toplog zraka
19“ šine s prednje i stražnje strane
Vodilice, ožičenje 230VAC, pribor</t>
  </si>
  <si>
    <t>HDMI odašiljač - zidna priključnica 
Za prijenos HDMI signala preko podatkovnog kabela na udaljenosti do najmanje 70m
Prijenos minimalno 4096x2160 na 30Hz pri 4:4:4 uzorkivanje boje
Podržava digitalni video signal prenošen putem višeparičnog podatkovnog kabela (HDBaseT kompatibilno)
Boja: bijela
Ugradnja u standardnu zidnu kutiju</t>
  </si>
  <si>
    <t>Zidni priključni panel
Priključnice:
3x XLR-F
1 x mjesto za ugradnju HDMI zidnog odašiljača</t>
  </si>
  <si>
    <t>Signalizacijski podatkovni višeparični kabel za prijenos video signala
Minimalno 4 parice
Struktura vodiča: maksimalno AWG24
Propusnost: minimalno 500MHz
Dužina: minimalno 20m</t>
  </si>
  <si>
    <t>Digitalni bežični prijamnik mikrofona
Digitalni prijemnik s najmanje dva antenska ulaza i dvije antene
Najmanje 20 prijemnika na radnom frekvencijskom području
enkripcija za bežični prijenos
Upravljanje moguće preko računala
Audio i RF LED pokazivači s indikatorom vršnog signala
Podesivo pojačanje najmanje 60dB
Automatsko pretraživanje i skeniranje frekvencija
Komunikacija putem računalne mreže
MIC/LINE simetrični izlazi</t>
  </si>
  <si>
    <t xml:space="preserve">Digitalni džepni odašiljač bežičnog mikrofona
Enkripcija za bežični prijenos
Odaberiva izlazna RF snaga u najmanje dva koraka
Mogućnost korištenja punjivih baterija do najmanje 10 sati neprekidne uporabe i izvještavanje o preostalom vremenu rada u satima i minutama
Vanjski kontakti za punjenje
LCD sa pozadinskim osvjetljenjem za izbornik i kontrole
Način odabira na zaslonu koji prikazuje najmanje: grupu / kanal, frekvenciju ili vrijeme trajanja baterije
Domet rada u vidnom polju: najmanje 100 metara
Metalna konstrukcija
Odvojiva antena 
Masa: maksimalno 150g </t>
  </si>
  <si>
    <t>Naglavni mikofon
Omnidirekcijska karakteristika
Boja kože
Kondenzatorski mikrofon
Frekvencijski raspon: min 20Hz – 20kHz
Odnos signal/šum: min 69dB
Dimenzije mikrofona, bez kabela: maksimalna dužina 15mm i maksimalno promjer 6mm
Pribor: spužvica</t>
  </si>
  <si>
    <t>Kravatni mikrofon
Dimenzije: maksimalno 6mm promjer i maksimalno 20mm duljina
Omnidirekcionalna karakteristika
Frekvencijski raspon: min 20Hz – 20kHz
Odnos signal/šum: min 69dB
Max SPL: min 142dB (1%THD)
Boja: crna</t>
  </si>
  <si>
    <t xml:space="preserve">Digitalni bežični ručni predajnik s mikrofonskom kapsulom
Dinamička mikrofonska kapsula
Superkardioidna karakteristika
enkripcija za bežični prijenos
Odaberiva izlazna RF snaga u najmanje dva koraka
Mogućnost korištenja punjivih baterija do najmanje 10 sati neprekidne uporabe i izvještavanje o preostalom vremenu rada u satima i minutama
Vanjski kontakti za punjenje
LCD sa pozadinskim osvjetljenjem za izbornik i kontrole
Način odabira na zaslonu koji prikazuje najmanje: grupu / kanal, frekvenciju ili vrijeme trajanja baterije
Domet rada u vidnom polju: najmanje 100 metara
Metalna konstrukcija
Masa: maksimalno 270g </t>
  </si>
  <si>
    <t>Punjiva baterija
Baterija koja omogućuje punjenje bez vađenja iz kućišta mikrofona
Najmanje 10 sati rada mikrofona</t>
  </si>
  <si>
    <t>Stanica za punjenje dva mikrofona
Mrežna stanica za punjenje s najmanje 2 utora koja omogućuju punjenje i smještaj za bilo koju kombinaciju dva odašiljača (ručnog ili džepnog)
Kad je stanica spojena na mrežu, status punjenja svakog odašiljača se može vidjeti daljinski, a do četiri jedinice mogu se povezati zajedno pomoću zajedničkog napajanja i mrežnog povezivanja.</t>
  </si>
  <si>
    <t>Torba za bežični mikrofon
Za jedan komplet bežičnog mikrofona
Pretinac za pribor mikrofona
Mogućnost korištenja mikrofona dok je spremljen u torbi</t>
  </si>
  <si>
    <t>Mikrofonski kabel
Simetrične XLR prijključnice (M-Ž)
Promjer kabela: minimalno 5mm
Prekidna čvrstoća: minimalno 420N
Presjek vodiča (+/-): minimalno 0.13mm2
Dužina: 5m</t>
  </si>
  <si>
    <t>Strujni produžni kabel 
Struktura: minimalno 3x2.5mm2
Šuko utikač i utičnica
Dužina: 5m</t>
  </si>
  <si>
    <t>Laserski video/data projektor 
Svjetlina: min 6000 lm
Izvor svjetla: laser dioda
Razlučivost: minimalno 1920x1200px
Optika: raspon minimalno 1.1-1.7:1
Vertikalni pomak optike (barem u jednom smjeru): minimalno 40%
Horizontalni pomak optike: minimalno ±20%
Vertikalna korekcija trapezoidne pogreške: min ±25? 
Horizontalna korekcija trapezoidne pogreške: min ±35? 
Ugrađen zvučnik: najmanje 10W
Ulazi:
Minimalno 1 x analogni RGB (VGA) + tonski ulaz
Minimalno 2 x HDMI
Minimalno 1 x ulaz za digitalni video signal prenesen višeparičnim kabelom
Minimalno 1 x tonski izlaz
Upravljanje: Računalna mreža ili RS232
Buka: maksimalno 37dB u normalnom režimu rada
Potrošnja: maksimalno 430W
Dimenzije maksimalno 40x12x35 cm (ŠxVxD)
Masa: maksimalno 7.5kg
Boja: bijela</t>
  </si>
  <si>
    <t>Stropni ovjes za projektor
Podešavanje horizontalnog i vertikalnog kuta ugradnje
Podešavanje po visini min. 30cm
Boja nosača usklađena sa bojom kučišta projektora</t>
  </si>
  <si>
    <t xml:space="preserve">Projekcijsko platno na okviru sa T nogama
Tip: za prednju projekciju sa crnim rubom
Dimenzija unutar crnog ruba (dimenzija slike): minimalno 320x200cm
Dimenzija platna (ukupna): maksimalno 330x210cm
Visina T-nogu: minimalno 220cm
Transportna torba, maksimalna masa 23kg
</t>
  </si>
  <si>
    <t>Bežični prezentacijski sustav
Omogućava sudionicima sastanka dijeljenje sadržaja ekrana vlastitog računala na centralni prezentacijski ekran koristeći aplikaciju ili USB tipkala.
Izlazna razlučivost: min 3840x2160 (na 30Hz)
Broj istovremenih veza: min 32
Digitalni video i tonski izlaz
Kompatibilno s operativnim sustavima mobilnih telefona 
Besplatna aplikacija za dijeljenje sadržaja sa mobilnih telefona i tableta
Besplatna aplikacija za dijeljenje sadržaja sa osobnih računala
Mogućnost integracije sa računalnom mrežom
Bežična tehnologija (minimalno) 2,4GHz i 5GHz
Dimenzije (maksimalno): 150x150x40mm
Potrošnja u radu: maksimalno 30W</t>
  </si>
  <si>
    <t>Mrežni video reprodukcijski uređaj 
Bez pokretnih dijelova
Razlučivost: minimalno 1920x1080
Reprodukcija s memorijskih kartica minimalno 2TB
Povlačenje podataka sa društvenih mreža
Podržani formati: min H.265, H.264, MPEG-2
Podržava mrežno emitiranje, HTML5
Video izlazi: min HDMI 1.4a
Stereo tonski izlaz
Dimenzije: max 100 x 24 x 145 mm
Uključena kartica minimalno 16GB</t>
  </si>
  <si>
    <t>Laserski video/data projektor
Svjetlina: min 5000 lm
Izvor svjetla: laser dioda
Razlučivost: minimalno 1920x1200px
Optika: raspon minimalno 1.1-1.7:1
Vertikalni pomak optike (barem u jednom smjeru): minimalno 40%
Horizontalni pomak optike: minimalno ±20%
Vertikalna korekcija trapezoidne pogreške: min ±25 stupnjeva 
Horizontalna korekcija trapezoidne pogreške: min ±35 stupnjeva 
Ugrađen zvučnik: najmanje 10W
Ulazi:
Minimalno 1 x analogni RGB (VGA) + tonski ulaz
Minimalno 2 x HDMI
Minimalno 1 x ulaz za digitalni video signal prenesen višeparičnim kabelom
Minimalno 1 x tonski izlaz
Upravljanje: Računalna mreža ili RS232
Buka: maksimalno 37dB u normalnom režimu rada
Potrošnja: maksimalno 370W
Dimenzije maksimalno 40x12x35 cm (ŠxVxD)
Masa: maksimalno 7.5kg</t>
  </si>
  <si>
    <t>Signalizacijski podatkovni višeparični kabel za prijenos video signala
Minimalno 4 parice
Struktura vodiča: maksimalno AWG24
Propusnost: minimalno 500MHz
Dužina: minimalno 15m</t>
  </si>
  <si>
    <t>Aktivni monitorski zvučnik
Dvostazni aktivni zvučnik
Zasebna pojačala za svaki frek. pojas (min. 25W + 25W)
Frekvencijski raspon: min. 70Hz-25kHz (- 6dB)
SPL@1m: minimalno 96dB
Simetrične ulazne priključnice
Dimenzije (VxŠxD): max 20x13x12cm
Pribor: nosač za zidnu montažu zvučnika</t>
  </si>
  <si>
    <t>Zidni nosač zvučnike
Sa podešavanjem kuta ugradnje minimalno 45 stupnjeva
Za horizontalnu i vertikalnu ugradnju zvučnika</t>
  </si>
  <si>
    <t>Preklopni panel 
Minimalno 24 porta
Kategorija: minimalno Cat6a
Za oklopljeni kabel</t>
  </si>
  <si>
    <t xml:space="preserve">Preklopnik računalne mreže
Broj portova: minimalno 24 10/100/1000
</t>
  </si>
  <si>
    <t>PoE adapter
Priključnice: RJ45
Snaga: minimalno 15W</t>
  </si>
  <si>
    <t>Prespojni kabel 
Kategorija: minimalno 6
Oklopljeni
Dužina: minimalno 0.5m</t>
  </si>
  <si>
    <t>Prespojni kabel 
Kategorija: minimalno 6
Oklopljeni
Dužina: minimalno 2m</t>
  </si>
  <si>
    <t>Upravljačka jedinica 
Broj upravljačkih portova:
Min 8 x IC/serijska porta
Min 8 x I/O, 0-24V
Min 8 x relejna porta
Min 1 x RS232/422/485 serijski port
Min 2 x RS232 serijski port
Računalna mreža
Memorija: najamnje 8GB flash i najmanje 2GB SDRAM</t>
  </si>
  <si>
    <t>Zidni programabilni set tipkala
Zidni programabilni set tipkala slijedećih karakteristika:
Minimalno 5 programabilnih tipkih 
Programiranje: normalno, dvostruki pritisak, dugački pritisak
Svjetlosne oznake za  indikaciju stanja tipkala sa najmanje 10 različitih treptajućih obrazaca
Sučelje za povezivanje na centralni sustav upravljanja
Kutija za zidnu ugradnju
Dimenzije (VxŠxD): maksimalno 9x9x4cm
Boja: bijela</t>
  </si>
  <si>
    <t xml:space="preserve">Upravljačko računalo
Procesor: min 2 jezgre, međuspremnik minimalno 4MB
Radna memorije: min 8GB (proširivo do minimalno 64GB)
Memorija: min 240GBSSD
Operativni sustav
Dimenzije: max 120x120x55mm
Minimalno jedan video izlaz
Mrežna kartica
</t>
  </si>
  <si>
    <t>Primopredajnik bežične računalne mreže
Područje rada (minimalno): 5GHz i 2.4GHz
Minimalno 4x 10/100/1000Mbps LAN, 
Minimalno 1x 10/100/1000Mbps WAN porta
Filtriranje prema MAC adresi
Najmanje 700Mbps
DHCP poslužitelj
Diversity sustav: min 2 antene
SPI Vatrozid</t>
  </si>
  <si>
    <t>Zvučnički kabel
Tip: minimalno 2x1.5mm2
Struktura vodiča: maksimalno AWG16
Otpor vodiča: maksimalno 14ohm/km</t>
  </si>
  <si>
    <t>Signalizacijski podatkovni višeparični kabel
Minimalno 4 parice
Kategorija: minimalno 6
Struktura vodiča: maksimalno AWG24
Propusnost: minimalno 500MHz</t>
  </si>
  <si>
    <t>Tonski simetrični kabel
Tip: oklopljeni min 2x0.15mm2
Struktura vodiča: maksimalno AWG26
Površina oklopa: minimalno 0.15mm2
Ukupni presjek: najviše 3mm (dia)</t>
  </si>
  <si>
    <t xml:space="preserve">Instalacijski materijal
Međuspojni audio/video/signalizacijaki kablovi
Strujne letvice, priključnice, kablovi i spojni pribor
Kanalice i pribor za kabelske forme i pričvršćenje
Ostali nespecificirani materijal i oprema potrebni za dovođenje sustava do potpune gotovosti
</t>
  </si>
  <si>
    <t xml:space="preserve">Programiranje sustava upravljanja
Programiranje sučelja za upravljanje uređajima u sustavu kao što su projektori, platna, DSP, DVD reproduktor, AM/FM prijemnik, preklopnici
Programiranje komunikacije sa zidnim tipkalima
Programiranje zidnih tipkala:
Programiranje “macro” naredbi za pojednostavljeno upravljanje određenom dvoranom, pozivanje scena (npr. kada odaberemo XGA priključak za priključenje prijenosnog računala sustav uključi projektor, spusti platno i preusmjeri XGA ili HDMI signal na željeni projektor)
Programiranje kontrole za upravljanje ukupnom razinom audio signala
Programiranje kontrole za upravljanje rasvjetom - pozivanje scena
Programiranje kontrole za upravljanje platnima
Programiranje bežičnog upravljačkog panela:
Programiranje “macro” naredbi za pojednostavljeno upravljanje cijelokupnom dvoranom (npr. kada odaberemo XGA priključak za priključenje prijenosnog računala sustav uključi projektor, spusti platno i preusmjeri XGA signal na željeni projektor)
</t>
  </si>
  <si>
    <t xml:space="preserve">Instalacija, dokumentiranje i školovanje korisnika
Uključuje: 
Montaža i instalacija svih elemenata sustava, podešavanje sustava i puštanje u rad
Instalacija audio/video/signalizacijskih/energetskih kablova, kabelskih kanalica i sl.
Eventualno potrebni građevinsko-obrtnički radovi potrebni za instalaciju kablova i opreme (izrada proboja, otvaranje gips-kartonskih ploča i sl.)
Montaža opreme i nosačaKonektiranje kablova i spajanje opreme
Podešavanje opreme
Testiranje i puštanje u rad
Sanacija oštećenja nastalih instalacijom kablova i opreme te eventualnih građevinsko-obrtničkih radova potrebnih za instalaciju kablova ili opreme
Koordinacija radova sa ostalim izvođačima
Svi ostali troškovi (prijevoz, smještaj, odvoz ambalaže i materijala, deponiranje otpada, korištenje sanitarne i ostale infrastrukture na objektu itd.)
Svi ostali radovi potrebni za dovođenje sustava do potpune gotovosti
Izrada dokumentacije izvedenog stanja u 3 primjerka (Uvezano i elektronski)
Školovanje korisnika za korištenje sustava (školovanje se obavlja u minimalno dva termina u trajanju jednog radnog dana. Razmak između termina mora biti minimalno 7 dana
</t>
  </si>
  <si>
    <t>Laserski video/data projektor
Svjetlina: min 13.000 lm
Izvor svjetlosti: laser dioda
Razlučivost: min. 1920 x 1200
Čip: minimalno 3 komada, dijagonala svakog čipa minimalno 25mm
Promjenjiva optika
Priključnice, minimalno:
- 1x PC in (analogni VGA)
- 1x SDI 
- 1x HDMI IN
- 1x RJ45 - priključnica za digitalni video signal prenošen putem višeparičnog podatkovnog kabela (HDBaseT kompatibilno)
Upravljanje: RS232 ili računalna mreža
Buka: najviše 35dB u normalnom modu rada
Dimenzije bez leće (ŠxVxD): maksimalno 650x220x450 mm
Masa sa lećom: maksimalno 25 kg
Boja: bijela
Potrošnja: maksimalno 900W
Potrošnja "na čekanju": maksimalno 10W</t>
  </si>
  <si>
    <t>Leća za projektor
Raspon udaljenosti (TR): 0.55-0.7:1 (tolerancija krajnjih vrijednosti +/-10%)
Omogućava elektromotorni pomak leće od centralne osi projektora minimalno +/- 50%
Omogućava vertikalnu korekciju trapezoidne pogreške: minimalno +/- 10°
Omogućava horizontalnu korekciju trapezoidne pogreške: minimalno +/- 8°</t>
  </si>
  <si>
    <t>Prijenosni kofer za projektor
Za smještaj projektora, leća, pribora projektora i priključnih kablova
Tvrdo kućište sa spužvastom ispunom</t>
  </si>
  <si>
    <t xml:space="preserve">Projekcijsko platno na okviru sa T-nogama
Tip: za prednju projekciju sa crnim rubom
Dimenzija unutar crnog ruba (dimenzija slike): minimalno 410x260cm
Dimenzija platna (ukupna): maksimalno 430x270cm
Visina T-nogu: minimalno 220cm
Transportna torba, maksimalna masa 30kg
</t>
  </si>
  <si>
    <t xml:space="preserve">Aktivni dvostazni prijenosni zvučnik
Pokrivanje: najmanje 90° x 60° (+/-5%)
Ukupna snaga: min. 650W
Frekvencijski raspon (-10dB): min 50Hz - 20kHz
Max SPL: min. 127dB@1m
Veličina NF jedinice: minimalno 300mm
Veličina VF jedinice: minimalno 25mm
Podešavanje razine na ulazu
Mješalo signala 
Izlazna simetrična priključnica
Mogućnost bežičnog povezivanja za slanje tonskih signala
Ugrađen procesor za potiskivanje akustičke povratne veze
Adapter za montažu na zvučnički stalak
Dimenzije: maksimalno 670mm x 390 mm x 330 mm
Težina: max. 15kg
</t>
  </si>
  <si>
    <t>Torba za prijenos zvučnika
Za smještaj zvučnika
Pretinac za smještaj priključnih kablova i pribora</t>
  </si>
  <si>
    <t>Zvučnički stalak  
Podešavanje visine
Minimalna visina: maksimalno 140cm
Maksimalna visina: minimalno 200cm
Nosivost: minimalno 50kg
Masa: maksimalno 4.5kg</t>
  </si>
  <si>
    <t>Podni mikrofonski stalak s preklopnom rukom
Dužina preklopne ruke: minimalno 80cm
Regulacija visine
Maksimalna visina: minimalno 160cm
Minimalna visina: maksimalno  90cm
Boja: crna
Masa: minimalno 3kg; maksimalno 4kg</t>
  </si>
  <si>
    <t>Prijenosna torba
Vodootporna torba za prijenos najmanje 2 podna zvučnička stalka</t>
  </si>
  <si>
    <t xml:space="preserve">Transportna torba
Transportna torba za najmanje 2 mikrofonska stalka
Dimenzije: najmanje 1000 x 130 x 130 mm
</t>
  </si>
  <si>
    <t xml:space="preserve">Prijenosni kofer za ugradnju opreme
Visina za smještaj opreme: minimalno 8HE
Dubine za smještaj upreme: minimalno 40cm
Sa prednjim i stražnjim poklopcem
Sa prednjim i stražnjim vodilicama </t>
  </si>
  <si>
    <t xml:space="preserve">Tonsko mješalo
Broja kanala: minimalno 6 simetričnih mikrofonskih i 6 simetričnih linijskih ulaza
Fantomsko napajanje za mikrofonske ulaze
Kontrola glasnoće: master i individualne
tropojasni ekvilajzer
Dimenzije: maksimalno 1 rack jedinica
</t>
  </si>
  <si>
    <t>HDMI kabel 
Prijenos minimalno 4096x2160px na 60Hz uz uzorkovanje boje 4:2:0 i brzinu prijenosa minimalno 10Gbps
Dužina: minimalno 10m</t>
  </si>
  <si>
    <t>Mikrofonski kabel 
Simetrične XLR prijključnice (M-Ž)
Promjer kabela: minimalno 5mm
Prekidna čvrstoća: minimalno 420N
Presjek vodiča: minimalno 0.13mm2
Dužina: 10m</t>
  </si>
  <si>
    <t>Mikrofonski kabel 
Simetrične XLR prijključnice (M-Ž)
Promjer kabela: minimalno 5mm
Prekidna čvrstoća: minimalno 420N
Presjek vodiča: minimalno 0.13mm2
Dužina: 5m</t>
  </si>
  <si>
    <t>Mikrofonski kabel 
Simetrične XLR prijključnice (M-Ž)
Promjer kabela: minimalno 5mm
Prekidna čvrstoća: minimalno 420N
Presjek vodiča: minimalno 0.13mm2
Dužina: 1m</t>
  </si>
  <si>
    <t>Strujni produžni kabel
Struktura: minimalno 3x2.5mm2
Šuko utikač i utičnica
Dužina: 10m</t>
  </si>
  <si>
    <t>RASVJETNA TIJELA UKUPNO</t>
  </si>
  <si>
    <t>ELEKTROINSTALACIJE UKUPNO</t>
  </si>
  <si>
    <t>JAKA I SLABA STRUJA, ZAŠTITA OD MUNJE I VATRODOJAVA</t>
  </si>
  <si>
    <t>F</t>
  </si>
  <si>
    <t>PENJAČICE</t>
  </si>
  <si>
    <t>REZANJE / UKLANJANJE / ISKORJENJIVANJE PENJAČICA (ogr. jug)</t>
  </si>
  <si>
    <t xml:space="preserve"> - vrata  = 3x2 x 10 kg/m2</t>
  </si>
  <si>
    <t xml:space="preserve">ČIŠĆENJE OKOLIŠA  </t>
  </si>
  <si>
    <t xml:space="preserve">Čišćenje okoliša u toku radova i završno čišćenje (cca 3.000 m2). Obračun je po komplet izvedenoj stavci. </t>
  </si>
  <si>
    <t>15.</t>
  </si>
  <si>
    <t>16.</t>
  </si>
  <si>
    <t>SKIDANJE HUMUSNOG SLOJA 20-25 cm</t>
  </si>
  <si>
    <t>Skidanje humusnog sloja debljine 20-25 cm na području površina budućih komunikacija i deponiranje na terenu. Iskop vršiti   isključivo strojno. Otkopanim materijalom u završnoj fazi radova izvršiti humusiranje zelenih površina. U cijenu uključiti utovar iskopanog materijala u prijevozno sredstvo i prijevoz na gradilišnu deponiju.</t>
  </si>
  <si>
    <t xml:space="preserve"> - kolni put - stabilizer; m2=118,20</t>
  </si>
  <si>
    <t xml:space="preserve"> - južni trg - opločenje granitnim kockama; m2=398,60</t>
  </si>
  <si>
    <t xml:space="preserve"> - pješački ulaz - opločenje granitnim kockama; m2= 47,40</t>
  </si>
  <si>
    <t>Površinski strojno/ručni iskop slojeva tla II kategorije i slojeva postojećih puteva i platoa, dubine 25 ili 40 cm, odnosno na kotu            -0,45 i -0,60   u odnosu na finalnu kotu opločenja, s odvozom na deponiju.</t>
  </si>
  <si>
    <t xml:space="preserve"> - kolni put - stabilizer (dub.40cm; -0,60 u odnosu na proj.visinu); m2=118,20</t>
  </si>
  <si>
    <t xml:space="preserve"> - južni trg - opločenje granitnim kockama (dub.40cm; -0,60 u odnosu na proj.visinu); m2=398,60</t>
  </si>
  <si>
    <t xml:space="preserve"> - vatrogasni put i sjeverni plato - opločenje granitnim kockama (dub.40cm; -0,60 u odnosu na proj.visinu); m2=127,60</t>
  </si>
  <si>
    <t xml:space="preserve"> - vatrogasni put - travna rešetka (dub.40cm; -0,60 u odnosu na proj.visinu); m2=41,50</t>
  </si>
  <si>
    <t xml:space="preserve"> - pješački prolaz i rampa / sjever +  rampa / istok - opločenje granitnim kockama (dub.25cm; -0,45 u odnosu na proj.visinu); m2= 35,60</t>
  </si>
  <si>
    <t xml:space="preserve"> - pješački prolaz / zapad - opločenje granitnim kockama (dub.25cm; -0,45 u odnosu na proj.visinu); m2= 6,70</t>
  </si>
  <si>
    <t xml:space="preserve"> - pješački ulaz - opločenje granitnim kockama (dub.25cm; -0,45 u odnosu na proj.visinu); m2= 47,40</t>
  </si>
  <si>
    <t>ISKOP SLOJEVA TLA - JARAK ZA SADNJU ŽIVICE -UZ BAZEN</t>
  </si>
  <si>
    <t>Izvodi se istovremeno s uklanjanjem postojeće živice!</t>
  </si>
  <si>
    <t xml:space="preserve">STROJNO / RUČNO NASIPAVANJE I ZBIJANJE ZRNATOG KAMENOG MATERIJALA 32-60mm - DONJI NOSIVI SLOJ, PODLOGA OPLOČ. GRANITNIM KOCKAMA, STABILIZERA i TRAVNE REŠETKE - 100 kN  </t>
  </si>
  <si>
    <t>Zbijanje posteljice te dobava i strojno/ručno nasipavanje zrnatog kamenog materijala 32-60 mm s dopuštenim odstupanjem u ravnosti završene površine od ± 2 cm. Podlogu složiti iz zdravog i čistog kamena, a šupljine ispuniti kamenom sitneži i sve dobro nabiti valjkom ili vibro pločom na 100 Kn u jednoličnom sloju debljine 30 cm.</t>
  </si>
  <si>
    <t xml:space="preserve"> - kolni put - stabilizer (d=30 cm); m2= 118,20</t>
  </si>
  <si>
    <t xml:space="preserve"> - južni trg - opločenje granitnim kockama (d=30 cm); m2=398,60</t>
  </si>
  <si>
    <t xml:space="preserve"> - vatrogasni put i sjeverni plato - opločenje granitnim kockama (d=30 cm); m2=127,60</t>
  </si>
  <si>
    <t xml:space="preserve"> - vatrogasni put - travna rešetka (d=30 cm); m2=41,50</t>
  </si>
  <si>
    <t xml:space="preserve">STROJNO / RUČNO NASIPAVANJE I ZBIJANJE ZRNATOG KAMENOG MATERIJALA 32-60mm - DONJI NOSIVI SLOJ, PODLOGA OPLOČENJA GRANITNIM KOCKAMA - 50 kN  </t>
  </si>
  <si>
    <t>Zbijanje posteljice te dobava i strojno/ručno nasipavanje zrnatog kamenog materijala 32-60 mm s dopuštenim odstupanjem u ravnosti završene površine od ± 2 cm. Podlogu složiti iz zdravog i čistog kamena, a šupljine ispuniti kamenom sitneži i sve dobro nabiti valjkom ili vibro pločom na 50 Kn u jednoličnom sloju debljine 20 cm.</t>
  </si>
  <si>
    <t xml:space="preserve"> - pješački prolaz i rampa / sjever +  rampa / istok - opločenje granitnim kockama (d=20 cm); m2= 35,60</t>
  </si>
  <si>
    <t xml:space="preserve"> - pješački prolaz / zapad - opločenje granitnim kockama; (d=20 cm); m2= 6,70</t>
  </si>
  <si>
    <t xml:space="preserve"> - pješački ulaz - opl. granitnim kockama (d=20 cm); m2= 47,40</t>
  </si>
  <si>
    <t xml:space="preserve">STROJNO / RUČNO NASIPAVANJE I ZBIJANJE ZRNATOG KAMENOG MATERIJALA 0-32mm - GORNJI NOSIVI SLOJ, PODLOGA OPLOČ. GRANITNIM KOCKAMA, STABILIZERA i TRAVNE REŠETKE - 100 kN  </t>
  </si>
  <si>
    <t xml:space="preserve">Dobava i strojno/ručno nasipavanje zrnatog kamenog materijala 0-32mm (granulometrijsko krivulja agregata je određena zahtjevom proizvođača završnog sloja) s dopuštenim odstupanjem u ravnosti završene površine od ± 1 cm. </t>
  </si>
  <si>
    <t xml:space="preserve"> - kolni put - stabilizer (d=20 cm); m2= 118,20</t>
  </si>
  <si>
    <t xml:space="preserve"> - južni trg - opločenje granitnim kockama (d=15 cm); m2=398,60</t>
  </si>
  <si>
    <t xml:space="preserve"> - vatrogasni put i sjeverni plato - opločenje granitnim kockama (d=15 cm); m2=127,60</t>
  </si>
  <si>
    <t xml:space="preserve"> - vatrogasni put - travna rešetka (d=20 cm); m2=41,50</t>
  </si>
  <si>
    <t xml:space="preserve">STROJNO / RUČNO NASIPAVANJE I ZBIJANJE ZRNATOG KAMENOG MATERIJALA 0-32mm - GORNJI NOSIVI SLOJ, PODLOGA OPLOČENJA GRANITNIM KOCKAMA i STEPPING STONES - 50 kN  </t>
  </si>
  <si>
    <t xml:space="preserve"> - pješački prolaz i rampa / sjever +  rampa / istok - opločenje granitnim kockama (d=10 cm); m2= 35,60</t>
  </si>
  <si>
    <t xml:space="preserve"> - pješački prolaz / zapad - opločenje granitnim kockama; (d=10 cm); m2= 6,70</t>
  </si>
  <si>
    <t xml:space="preserve"> - pješački ulaz - opl. granitnim kockama (d=10 cm); m2= 47,40</t>
  </si>
  <si>
    <t>17.</t>
  </si>
  <si>
    <t xml:space="preserve"> - južni trg - opločenje granitnim kockama</t>
  </si>
  <si>
    <t xml:space="preserve"> - južni trg</t>
  </si>
  <si>
    <t>IZVEDBA NOVOG VATROGASNOG ULAZA,  vel.cca. 50+640+50 x 50 cm</t>
  </si>
  <si>
    <t>Trokrilna vrata se sastoje od: južno krilo - pješačko, a srednje krilo povezano na preklop sa sjevernim krilom. Oblikovanje / izvedba krila je pojednostavljena reinterpretacija krila kolnog ulaza: ista horizontalna i vertikalna raspodjela, u srednjoj zoni kružni ukrasi od željeznih profila, u gornjoj i donjoj zoni gušći raster, iznad okvira vrata blago savijeni šiljci, sve kao na detaljnom nacrtu koji je sastavni dio projekta. U vanjski donji rub sjevernog krila se ugrađuje teleskopski stupac koji omogućuje fiksiranje vratnog krila u zatvorenom i otvorenom položaju.</t>
  </si>
  <si>
    <t>Sve eventualne zamjene povijesnih materijala i postupaka uskladiti s projektantom, uz odobrenje konzervatora.</t>
  </si>
  <si>
    <t>kosnici  ø40x2 mm, 180 cm</t>
  </si>
  <si>
    <t>ULAZI I OGRADE</t>
  </si>
  <si>
    <t xml:space="preserve">Radove trebaju izvesti za to kvalificirani stručnjaci, pažljivo da se sačuva habitus i korijen, orezati prema pravilima struke te odmah     po vađenju zasaditi u ranije pripremljeni trap, do trenutka konačne sadnje. </t>
  </si>
  <si>
    <t>Sve po potrebi propisno provizorno poduprijeti i povezati.</t>
  </si>
  <si>
    <t>PRESELJENJE POSTOJEĆIH KVALITETNIH NASADA IZ TRAPA I SADNJA NA KONAČNU POZICIJU</t>
  </si>
  <si>
    <t>Radove trebaju izvesti za to kvalificirani stručnjaci, pažljivo da se sačuva habitus i korijen, orezati prema pravilima struke te odmah po vađenju iz trapa zasaditi na konačnu poziciju na mjesta predviđena projektom.</t>
  </si>
  <si>
    <t>Sve po potrebi propisno poduprijeti i povezati.</t>
  </si>
  <si>
    <t>SADNICE GRMLJA A-KVALITETE</t>
  </si>
  <si>
    <t>Nabava i doprema sadnica grmlja uzgojenih na vrtlarski način, A- kvalitete, minimalne starosti 3-4 godine razgranatog, formiranog grma gustog habitusa s gustim spletom korijenja, u kontejneru s čitljivom etiketom.</t>
  </si>
  <si>
    <t>SADNICE ŽIVICE A-KVALITETE, min. visine 1,0 m (ograde)</t>
  </si>
  <si>
    <t>Nabava i doprema sadnica za živicu uzgojenih na vrtlarski način, A- kvalitete, minimalne starosti 3-4 godine, min. visine 1,0 m, razgranatog, formiranog grma gustog habitusa s gustim spletom korijenja, u kontejneru s čitljivom etiketom.</t>
  </si>
  <si>
    <t>SADNICE ŽIVICE A-KVALITETE, min. visine 0,8 m (uz bazen)</t>
  </si>
  <si>
    <t>Nabava i doprema sadnica za živicu uzgojenih na vrtlarski način, A- kvalitete, minimalne starosti 3-4 godine, min. visine 0,8 m, razgranatog, formiranog grma gustog habitusa s gustim spletom korijenja, u kontejneru s čitljivom etiketom.</t>
  </si>
  <si>
    <t>Campsis tagliabuana 'Mme. Galen'</t>
  </si>
  <si>
    <t>Nabava i doprema "Humovita" ili zrelog komposta iste kvalitete  ø 40/40,  2,5 lit/jama.</t>
  </si>
  <si>
    <t>KOPANJE JAMA I SADNJA GRMLJA I PENJAČICA</t>
  </si>
  <si>
    <t>Kopanje jama sa rahljenjem donjeg sloja u tlu II kat. Orezivanje krošnje, miješanje gnojiva (2,5 lit/jama). Sadnja, zatrpavanje, poravnavanje površine. Jednokratno zalijevanje sa 10 litre vode/kom.</t>
  </si>
  <si>
    <t>SADNJA ŽIVICE U VEĆ ISKOPANI JARAK UZ BAZEN</t>
  </si>
  <si>
    <t>Rahljenje donjeg sloja u tlu II kat. Sadnja sadnica u 1 redu, 3 sadnice na m1, sve prema planu sadnje / shemi. Orezivanje korijenja i prikraćivanje krošnje na 60 cm iznad tla. Miješanje gnojiva,  sadnja, zatrpavanje, poravnavanje površine. Jednokratno zalijevanje sa 10 lit. vode/komadu.</t>
  </si>
  <si>
    <t>Napomena:  Iskop jarka za sadnju živice obračunat u zemljanim radovima.</t>
  </si>
  <si>
    <t>SADNJA ŽIVICE U VEĆ ISKOPANI JARAK - OGRADE</t>
  </si>
  <si>
    <t>Rahljenje donjeg sloja u tlu II kat. Sadnja sadnica u trokut, u dva reda, 3 sadnice na m1, sve prema planu sadnje / shemi. Orezivanje korijenja i prikraćivanje krošnje na 70 cm iznad tla. Miješanje gnojiva,  sadnja, zatrpavanje, poravnavanje površine. Jednokratno zalijevanje sa 10 lit. vode/komadu.</t>
  </si>
  <si>
    <t>SADNJA GRMLJA I POKRIVAČA TLA UKUPNO:</t>
  </si>
  <si>
    <t>IZVEDBA TRAVNJAKA</t>
  </si>
  <si>
    <t>TRAVNJAK - SIJANJE</t>
  </si>
  <si>
    <t>Duboko frezanje na 25 cm dubine sa čišćenjem od korova, pirike, kamenja itd. i izbacivanjem istog u kupove za odvoz u tlu II kategorije. Ravnanje i grabljanje (fino planiranje) prekopane zemlje sa usitnjavanjem tla II kategorije. Plitko prekapanje površine na 5-8 cm za usitnjavanje zemlje i ukapanje gnojiva. Ručna sjetva sjemena 5 dkg/m2, ježanje i valjanje drvenim valjkom. Višekratno zalijevanje gumenom cijevi iz vodovoda do formiranja travnog busena.</t>
  </si>
  <si>
    <t>TRAVNJAK - SIJANJE U TRAVNU REŠETKU</t>
  </si>
  <si>
    <t>Ručna sjetva sjemena 5 dkg/m2 u travnu rešetku. Sjeme pomiješati s dobrom vrtnom zemljom (humus) i dobro zapuniti polja travne rešetke. Višekratno zalijevanje gumenom cijevi iz vodovoda da se smjesa slegne, te potom dodati mješavinu sjemena i zemlje - do potpune popunjenosti rešetke.</t>
  </si>
  <si>
    <t>Višekratno zalijevanje gumenom cijevi iz vodovoda do formiranja travnog busena.</t>
  </si>
  <si>
    <t xml:space="preserve"> - zasađenog grmlja i pokrivača tla (VIII) i travnjaka (IX):</t>
  </si>
  <si>
    <t>Obračun u iznosu 25 % vrijednosti grupe radova VII -X</t>
  </si>
  <si>
    <t>D</t>
  </si>
  <si>
    <t>GRIJANJE, HLAĐENJE I VENTILACIJA</t>
  </si>
  <si>
    <t xml:space="preserve">NAPOMENA: </t>
  </si>
  <si>
    <t>Ovi radovi se moraju izvesti propisane kvalitete, treba udovoljiti važećim zakonima, pravilnicima, propisima i normama na koje propisi upućuju a bitne su za izvođenje, i u skladu s tehničkim uvjetima iz projekta.</t>
  </si>
  <si>
    <t>U jediničnu cijenu uključiti sav materijal i rad, kompletno sve potrebno za određenu (projektom) finalnu gotovost pojedine stavke, uključivo čišćenje tijekom izvršenja i nakon završetka rada.</t>
  </si>
  <si>
    <t>Montaža protupožanih zaklopki</t>
  </si>
  <si>
    <t>Dobava i ugradnja protupožarnih zaklopki 250/200</t>
  </si>
  <si>
    <t>Dobava i ugradnja PVC DN100 cijevi</t>
  </si>
  <si>
    <t>Dobava i ugradnja PVC DN100 koljena</t>
  </si>
  <si>
    <t xml:space="preserve">Dobava i ugradnja račve  PVC DN100/100, 87,5° </t>
  </si>
  <si>
    <t>Montaža cijevovoda sanitarnog čvora</t>
  </si>
  <si>
    <t xml:space="preserve">Dobava i ugradnja kupaonskog ventilatora DN100 </t>
  </si>
  <si>
    <t xml:space="preserve">Dobava i ugradnja okrugle protukišne rešetke DN100 </t>
  </si>
  <si>
    <t>Montaža ventilatora sanitarnog čvora</t>
  </si>
  <si>
    <t>REKAPITULACJA</t>
  </si>
  <si>
    <t>E</t>
  </si>
  <si>
    <t>VERTIKALNI TRANSPORT</t>
  </si>
  <si>
    <t>OPĆI UVJETI UZ TROŠKOVNIK RADOVA VERTIKALNOG TRANSPORTA</t>
  </si>
  <si>
    <t xml:space="preserve">Opće napomene     
Sve radove izvesti prema opisima pojedinih stavki troškovnika i opisa pojedinih grupa radova. Ako neke stavke imaju nejasan i nedovoljan opis, onda svaki započeti opis pojedine stavke znači cjelokupnu izradu te stavke, to jest nabavu, dopremu materijala, sve prenose i prijevoze, izradu, skidanje oplate, zaštitu, njegovanje pojedinih elemenata po izradi i nakon ugradbe, kao i ostalo. Jediničnom cijenom potrebno je obuhvatiti sve elemente navedene kako slijedi:
a) izvođač radova dužan je prije početka radova provjeriti kote postojeċeg stanja terena u odnosu na relativnu kotu (0,00) kod svih ulaza i kod svih nutarnjih podnih ploča kao i za ulazne instalacije.
b) ukoliko se ukažu eventualne nejednakosti između projekta i stanja na gradilišta izvođač radova dužan je pravovremeno o tome pismeno izvjestiti investitora, projektanta i nadzornog inženjera te shodno s tim zatražiti potrebna objašnjenja.
c) sve mjere u projektima provjeriti na gradilištu,
d) svu potrebnu provjeru točnosti količina u dokaznici mjera i troškovniku vršiti bez posebne naplate to jest o trošku izvođača radova.
Ove opće napomene odnose se na radove dobave, dopreme i montaže dizala, a sve u cilju ostvarenja što lakših, bržih i efikasnijih vertikalnih transporta.
Ovi radovi izvode se prema posebnom projektu za dizala. Tehnički opis iz projektne dokumentacije koji se odnosi na ovu vrstu radova, smatra se sastavnim dijelom ovih općih napomena, odnosno sastavnim dijelom ovog troškovnika.
</t>
  </si>
  <si>
    <t xml:space="preserve">Radove iz ovog poglavlja izvesti stručno, solidno i isključivo prema opisu iz ovog troškovnika, tehničkoj dokumentaciji kao i isključivo po odabiru, uputstvima i odobrenjima glavnog projektanta.
Svi radovi trebaju biti izvedeni u potpunosti u skladu sa tehničkim propisima za ovu vrstu radova i dobrim uzancama struke.
Svi materijali koji se upotrebljavaju moraju odgovarati hrvatskim standardima i normama, te prije početka izvođenja njihove ateste, certifikate i izjave o sukladnosti predočiti nadzornom inženjeru. Oni materijali koji nisu obuhvaćeni hrvatskim standardima i normama moraju biti 
atestirani od strane drugih ovlaštenih ustanova za namjenu za koju se koriste, te također rezultate ispitivanja istih predočiti nadzornom inženjeru prije početka izvođenja radova.
Nije dozvoljen početak ugradbe materijala prije predočenja važećih atesta i certifikata.
</t>
  </si>
  <si>
    <t xml:space="preserve">Izvoditelj radova iz ovog poglavlja dužan je permanentno primjenjivati sve mjere zaštite na radu u smislu hrvatskih zakona i propisa.
Svaka stavka ovog troškovnika smatra se završenom isključivo ako je kompletno izvedena i dovedena do pune funkcionalnosti, pa u smislu toga jedinačna i ukupna cijena trebaju sadržavati sljedeće:
 - kompletna mobilizacija i demobilizacija gradilišta
 - pregled gradilišta odnosno objekta, te eventualno uzimanje mjera
 - izrada potrebne radioničke i tehničke dokumentacije
 - sve transporte izvan gradilišta
 - sve horizontalne i vertikalne transporte unutar gradilišta do mjesta ugradbe  
 - troškove skladištenja
 - sav potreban rad i materijal bilo pomoćni ili osnovni
 - potrebne skele ili montažne dizalice za montažu dizala
 - troškove svih potrebnih energenata (struja, voda, plin i sl.)
 - svi vezani posredni i neposredni troškovi (doprinosi, porezi, prirezi, takse i sl.) 
 - troškovi osiguranja i čuvanja materijala, opreme i izvedenih radova do primopredaje
 - čišćenje radnog prostora nakon završetka svake faze rada te prijenos otpadnog materijala na gradsku deponiju
 - svi troškovi vezani za primjenu mjera zaštite na radu 
</t>
  </si>
  <si>
    <t>Materijali
Pod tim se podrazumijeva sama cijena materijala to jest dobavna cijena i to glavnih i pomoćnih materijala, tako i veznog materijala i ostalo. U tu cijenu potrebno je uključiti cijenu prijevoza bez obzira na vrstu prijevoznog sredstva, udaljenost sa svim potrebnim utovarima, istovarima i prenosom do skladišta te prenosa do mjesta ugradbe. Nadalje uključiti cijenu čuvanja, zaštite i skladištenja materijala do ugradnje. 
Rad
U kalkulaciji rada treba uključiti sav potreban rad, kako glavni tako i pomoćni, te sav vanjski i unutarnji prijenos bilo ručni bilo pomoću strojeva. Skele ili dizalica za montažu opreme u bez obzira na visinu, ulaze u jediničnu cijenu dotične stavke  troškovnika.
Izmjere 
Ukoliko u pojedinoj stavci troškovnika nije dat način obračuna radova, isti se obračunava prema važećim građevinskim normama u upotrebi u Republici Hrvatskoj. Kod paušala izvođač mora sam procijeniti vrijednost pojedinih stavaka koje se obračuna vaju u paušalu, te isti izvesti bez prava na dodatne iznose za te stavke. Ukoliko je u troškovniku nešto nejasno treba tražiti dodatna pojašnjenja od glavnog projektanta prije davanja ponude, jer se kasniji prigovori neće uzeti u obzir, kao niti priznati bilo kakvi dodatni troškovi.</t>
  </si>
  <si>
    <t xml:space="preserve">Radovi sa pripadajućom opremom se smatraju završenim i predanim investitoru tek nakon izvršenog tehničkog pregleda i potpisanog adekvatnog zapisnika u tom smislu.
Ukoliko je u troškovniku nešto nejasno treba tražiti dodatna pojašnjenja od glavnog projektanta prije davanja ponude, jer se kasniji prigovori neće uzeti u obzir, kao niti priznati bilo kakvi dodatni troškovi.
</t>
  </si>
  <si>
    <t xml:space="preserve">Svi ponuditelji prije davanja ponude moraju obići mjesto rada, te sagledati mogućnost i način izvođenja radova.
Također svi ponuditelji prije davanja ponude detaljno proučiti tehničku dokumentaciju i izvršiti konzultacije sa glavnim projektantom u smislu pojašnjenja svih tehničkih detalja.
</t>
  </si>
  <si>
    <t>Dizalo D1</t>
  </si>
  <si>
    <t xml:space="preserve">Izrada radioničko-tehničke dokumentacije dizala prema stvarnim izmjerama na građevini, prema ponuđenoj i ugovorenoj opremi i zatraženoj suglasnosti od glavnog projektanta i projektanta dizala u 4 mape : </t>
  </si>
  <si>
    <t xml:space="preserve">Izrada i dobava dijelova dizala prema glavnom projektu, ponudi, ugovoru i izmjerama na građevini i slijedećem opisu : </t>
  </si>
  <si>
    <t xml:space="preserve">
Vrsta dizala:  osobno prema HRN EN 81-20 + EN 81-21 ili jednakovrijedno
Vrsta pogona dizala:  sinkroni električni bezreduktorski motor s permanentnim magnetima, snage 9,0 kW ±5%
Tip dizala:  električno dizalo na užad bez posebne strojarnice
Nosivost dizala:  1000 kg / 13 osoba ±5%
Brzina vožnje:  min. 0,9 - max. 1,1 m/s, frekvencijska regulacija
Visina dizanja:  7,77 m ±3%
Broj postaja:  3
Broj ulaza:  3 – kabina prolazna pod 90°
Vrsta upravljanja:  mikroprocesorsko, simpleks – sabirno,
požarni režim rada
Signalizacija na glavnoj postaji:
 optički signal potvrde prijema poziva, digitalni optički pokazivač položaja kabine i strelice smjera daljnje vožnje, zvučni signal dolaska kabine u stanicu
Signalizacija na ostalim postajama:
 optički signal potvrde prijema poziva digitalni optički pokazivač položaja kabine i strelice smjera daljnje vožnje, zvučni signal dolaska kabine u stanicu
Signalizacija u kabini:
 optički signal potvrde prijema naredbe, digitalni optički pokazivač položaja kabine i strelice smjera daljnje vožnje, govorna najava postaja, govorna veza, zvučni signal preopterećenja kabine, zvučni signal “alarm”, dvosmjerna komunikacija sa spasilačkom službom (telealarm – GSM uređaj putem SIM kartice)
Instalacija:  za unutarnji/suhi prostor
Napon pogonskog el. motora:  3 x 400 / 230 V , 50 Hz
Napon upravljanja:  24 V
</t>
  </si>
  <si>
    <t xml:space="preserve">
Vozno okno: - izvedba  armiranobetonsko
- širina  2200 mm ±3%
- dubina  2020 mm ±3%
- dubina jame  1200 mm ±3%
- nadvišenje  2900 mm ±3%
Vrata voznog okna: - vrsta  dvokrilna automatska teleskopska
 - širina  900 mm ±3%
 - visina  2000 mm ±3%
 - materijal  čelični lim
 - završna obrada  brušeni nehrđajući čelični lim
 - vatrootpornost  EI 30 prema HRN EN 81-58 ili jednakovrijedno
Kabina dizala: - širina  1500 mm ±3%
 - dubina  1500 mm ±3%
 - visina  2100 mm ±3%
 - izvedba  čelična konstrukcija
 - završna obrada - stranice:  brušeni nehrđajući čelični lim
- prednja stijena:  brušeni nehrđajući čelični lim
- stražnja stijena:  brušeni nehrđajući čelični lim
- strop:  brušeni nehrđajući čelični lim
- pod:  prema izboru Naručitelja
 - oprema  rukohvat, ogledalo, ventilator
 - rasvjeta  fluorescentna ili LED
 - nužna rasvjeta  iz nezavisnog izvora
 - okvir kabine  za ovjes 2:1, nosivost dizala 1000 kg ±5% i
brzinu vožnje 1,0 m/s
 - zahvatna naprava  s postupnim djelovanjem
</t>
  </si>
  <si>
    <t xml:space="preserve">
Vrata kabine: - vrsta  dvokrilna automatska teleskopska
 - širina  900 mm ±3%
 - visina  2000 mm ±3%
 - materijal  čelični lim
 - završna obrada  brušeni nehrđajući čelični lim
 - osiguranje  svjetlosna zavjesa
Okvir kabine:  komplet za dizalo na užad
Ovjes kabine:  2 : 1
Protuuteg:  čelična konstrukcija s elementima za ispunu
Vodilice kabine:  svijetlo vučeni  “ T “  profil  T 90x75x16
Vodilice protuutega:  “ T “  profil T 50x50x5
Konzole i pribor za učvršćenje vodilica kabine i protuutega: specijalna izvedba za prihvat horizontalnih sila
Smještaj strojarnice dizala:  dizalo bez strojarnice
Smještaj pogonskog stroja:  na vodilici u vrhu voznog okna
Čelična užad:  6 užadi promjera 8 mm
Grupa upravljanja za simpleks – sabirno upravljanje, požarni režim rada
</t>
  </si>
  <si>
    <t xml:space="preserve">Montaža  i ugradnja dijelova dizala u funkcionalnu cjelinu prema glavnom i izvedbenom projektu na građevini     </t>
  </si>
  <si>
    <t xml:space="preserve">Tehničko ispitivanje ugrađenog dizala i predaja dizala sa kompletnom zakonima definiranom dokumentacijom korisniku.   </t>
  </si>
  <si>
    <t>U jediničnu cijenu pojedine stavke armirano-betonskih radova uključeno:
-dobava betona i svih drugih potrebnih materijala za izvođenje rada, ugradba u konstrukciju sa svim vibriranjima, njegovanjima i zaštitom, sav unutrašnji i vanjski transport.
-sva potrebna oplata (predviđena je glatka s bandažiranim spojevima), postava i skidanje sa svim potrebnim podupiranjima i čišćenjima
-svi potrebni popravci betoniranih elemenata nakon skidanja oplate kao i zapunjavanje otvora nastalih od elemenata oplate (vezači razupore, distanceri i td.) te uređenje betona na spojevima oplate.
-uz iskazanu oplatu uključiti i svu potrebnu oplatu utora i prodora, koja se posebno ne iskazuje
-sav ostali potrebni materijal ili oruđa za rad
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uključene sve potrebne skele, podupiranja, razupiranja i osiguranja te sve potrebne prilazne i radne rampe, njihova izrada i uklanjanje.</t>
  </si>
  <si>
    <t>U jediničnu cijenu uključena sva potrebna atestna dokumentacija i ispitivanja potrebna za tehnički pregled. 
U jediničnu cijenu je uključeno korištenje svih potrebnih strojeva i alata potrebnih za izvršenje kompletnog rada te se potreban stroj ili alat u stavci posebno ne navodi.
Napomena:
Termin izvedbe pojedinih radova mora uključivati i optimalno vrijeme sušenja pojedinih namaza ili podloga, a sve prema pravilima struke
Napomena uz spojeve prilikom nastavka betoniranja:
U stavke uključeno premazivanje dvokomponentnim epoksidnim ljepilom za konstrukcijska lijepljenja i monolitno zalijevanje pukotina u podovima, svih spojeva koji se javljaju kod prekida a prije nastavka betoniranja.
Napomena uz armaturu:
U stavke uključena dobava, rezanje i postava armaturnih mreža, te dobava, rezanje i savijanje, istezanje i postava armaturnih šipki.
Napomena uz obračun:
Obračun po m3 ugrađenog betona, m2 dobavljene i postavljene oplate i kg ugrađene armature.</t>
  </si>
  <si>
    <t>Završna obrada površine kalcij silikatnih ploča
Površina postavljenih ploča gleta se ljepilom kojim su ploče lijepljene za podlogu na način da se prvo nanese jedan tanki sloj ljepila po cijeloj površini te se u njega utisne staklena mrežica. Utisnuta mrežica se još jednpm pregleta istim materijalom da se dobije potpuno ravna površina. Debljina sloja ljepila nesmije prelaziti 5 mm. Završna obrada mora biti paropropusnom bojom, nesmiju se zatvoriti pore obloge jer onda gubi svoju funkciju.</t>
  </si>
  <si>
    <t>SSU 1.1 - 90/220</t>
  </si>
  <si>
    <t>SSU 1.2 - sanitarije za OSP 100/220</t>
  </si>
  <si>
    <t>SSU 1.6 - dvokrilna vrata karantene 150/220</t>
  </si>
  <si>
    <t>SSU 1.10 - ostakljena vrata 150/280</t>
  </si>
  <si>
    <t>SSU 2.2 - 135/245</t>
  </si>
  <si>
    <t>SSU 2.3 - 240/245</t>
  </si>
  <si>
    <t>SSU 2.5 - 85/200</t>
  </si>
  <si>
    <t>SSU 2.6 - 95/245</t>
  </si>
  <si>
    <t>SSU 2.7 - vrata kupaonice 85/235</t>
  </si>
  <si>
    <t>SSU 2.8 - vrata arhiva 65/215</t>
  </si>
  <si>
    <t>SSU 2.9 - 100/250</t>
  </si>
  <si>
    <t>SSU 2.10 - 240/240</t>
  </si>
  <si>
    <t>SSU 2.12 - vitrail u interijeru 74/215</t>
  </si>
  <si>
    <t>SSU 3.1 - 95/230</t>
  </si>
  <si>
    <t>SSU 3.4 - 85/210</t>
  </si>
  <si>
    <t>SSU 3.5 - 75/210</t>
  </si>
  <si>
    <t xml:space="preserve">SSV 1.1 70/40 cm </t>
  </si>
  <si>
    <t>SSV 1.2 100/150 cm</t>
  </si>
  <si>
    <t>SSV 1.3 160/150 cm</t>
  </si>
  <si>
    <t>SSV 1.4 eliptični prozor cca 80/110 cm</t>
  </si>
  <si>
    <t>SSV 1.5 ulazna vrata suteren 150/235 cm</t>
  </si>
  <si>
    <t>SSV 1.1 70/40 cm</t>
  </si>
  <si>
    <t>SSV 1.6 175/230 cm</t>
  </si>
  <si>
    <t>SSV 1.7 100/155</t>
  </si>
  <si>
    <t>SSV 1.10 210/160</t>
  </si>
  <si>
    <t>SSV 2.2 sjeverni prozori prizemlje 110/130 cm</t>
  </si>
  <si>
    <t>SSV 2.4 390/305 cm</t>
  </si>
  <si>
    <t>SSV 2.5 295/390 cm</t>
  </si>
  <si>
    <t>Kovana ispuna ograde ulaznog trijema cca 130x70cm</t>
  </si>
  <si>
    <t>Rešetke na vanjskim prozorima i vratima (ispune na ogradama) - popravak i restauracija prethodno skinutih bravarskih elemenata
Rešetke su u dobrom stanju. Po završetku svih radova na pročelju, potrebno je organizirati pregled prozora od strane ovlaštenog restauratora za metal i vitraje koji je dužan procijeniti stanje prozora na licu mjesta, te donijeti odluku o potrebnoj vrsti popravka i zaštite. Kad se utvrdi da su prozori i kameni vanjski dovratnici ili špalete izvedene u žbuci spremni za ugradnju ugraditi popravljene i zaštićene odnosno obojane rešetke.</t>
  </si>
  <si>
    <t>Vanjski bravarski elementi - ograda kotlovnice
Izrada, doprema i ugradnja različitih stubišnog gelendera sa ogradom  - prilaz kotlovnici</t>
  </si>
  <si>
    <t>Keramičarski radovi</t>
  </si>
  <si>
    <t>Staklarski radovi</t>
  </si>
  <si>
    <t>a</t>
  </si>
  <si>
    <t>b</t>
  </si>
  <si>
    <t>c</t>
  </si>
  <si>
    <t>dimenzije 20x20 cm</t>
  </si>
  <si>
    <t>dimenzije 40x40 cm</t>
  </si>
  <si>
    <t>dimenzije 60x60 cm</t>
  </si>
  <si>
    <t>Nabava, dobava i postava ručnih aparata za početno gašenje požara.
Vatrogasni aparati postavljaju se na uočljivim i lako dostupnim mjestima, u blizini mogućeg izbijanja požara, a kod prijenosnih aparata ručka za nošenje ne smije biti na visini većoj od 1,5 metara od tla, a sve sukladno odredbama čl.14. Pravilnika o vatrogasnim aparatima (N.N. 101/11, 74/13). Mjesto postavljanja vatrogasnog aparata u prostorijama čija je površina veća od 50 m² označava se naljepnicom sukladno važećoj hrvatskoj normi HRN ISO 6309 ili jednakovrijedno _______________________. Naljepnica iz stavka 1. ovoga članka mora biti obojena pretežito bojom RAL 3000, i mora biti postavljena dovoljno visoko da njenu uočljivost ne ometa sadržaj prostora, a sve sukladno odredbama čl. 15. Pravilnika o vatrogasnim aparatima (N.N. 101/11, 74/13).
Postava na pozicijama definiranim elaboratom zaštite od požara, ukljičivo sa svim spojnim i pričvrsnim elementima, kao i radovima i dodatnom opremom opisanom u stavci.
Obračun po komadu.</t>
  </si>
  <si>
    <t>aparati 6kg (12 JG)</t>
  </si>
  <si>
    <t>Nabava, dobava i postava unutarnjih rolo sjenila, s bočnim vodilicama, bijelim blackout platnom i ručnim pogonom.
Sustav se sastoji od: 
Kutija: trodijelna, dimenzija 102x102mm, sastoji se od profilirajuće lijeve i desne blende debljine 1,2mm te ekstrudiranog gornjeg dijela  debljine 1,5mm. Lijeva i desna blenda predviđene su s dva četkasta brtvljenja kutije.
Kapa blende: iz lijevanog aluminija, presvučeno slojevima, s montažnim zaporima za prihvat šine za vođenje, kao i klinovima i pojasima za kuglaste ležajeve.
Valjak za namatanje platna: iz pocinčanog, galvaniziranog čelika, dimenzije Ø63x0,9mm. 
Donja šina: iz ekstrudiranog aluminija s inetgriranim elastičnim gustim prorezom, dimenzije 22x36mm.
Šina vodilice: iz ekstrudiranog aluminija s umetnutim plastičnim profilom i obostranim četkastim brtvljenjem, dimenzije 60x39mm.
Pogon: ručni pogon na vitlo (zupčanik vitla sa završnim položajem i smanjenem prijenosa brzine 4:1, potpun s kardanskim ležajem, aluminijskom polugom vitla, presvučeno prahom).
Platno: plastificirani poliester (650- 780 g/m2) u boji po izboru projektnata.</t>
  </si>
  <si>
    <t>Jedninična cijena obuhvaća sve ostale sastavne dijelove rolo-a s kompletnom montažom do pune funcionalnosti.
Sve u tonu po izboru projektanta.
Prije narudžbe i ugradnje obavezna izmjera na licu mjesta.
Obračun po kompletno ugrađenom rolo sjenilu.</t>
  </si>
  <si>
    <t>Hidroizolacijski premaz mokrih čvorova
Dobava materijala i izvedba dvokomponentnog polimer-cmentnog hidroizolacijskog premaza podova sanitarnih čvorova.
Potrebno je izvesti i odizanje premaza uz rubove zida, što je uključeno i cijenu stavke.</t>
  </si>
  <si>
    <t>Dobava materijala i ugradnja izravnavajuće cementne glet mase (2100 kg/m3) debljine 0,5cm na AB zid okna dizala. 
Obračun po m2 .</t>
  </si>
  <si>
    <t>REI 60</t>
  </si>
  <si>
    <t>otvori do 0,02 m2</t>
  </si>
  <si>
    <t>otvori od 0,02 do 0,1 m2</t>
  </si>
  <si>
    <t>otvori od 0,1 do 0,2 m2</t>
  </si>
  <si>
    <t>REI 90</t>
  </si>
  <si>
    <t>EI 60</t>
  </si>
  <si>
    <t>EI 90</t>
  </si>
  <si>
    <t>Saniranje površinskih oštećenja na doprozornicima i dovratnicima, klupčicama i krilima prozora i vrata nastalih rasušivanjem ili mehaničkim oštećenjem dvokomponentnim punilom na bazi epoksidne smole za drvo. Plohe nakon sušenja završno obraditi brušenjem ili profiliranjem prema postojećem
detalju. U cijeni pripasivanje vanjskih krila prozora i vrata.</t>
  </si>
  <si>
    <t>Ugradnja suhog uloška za konzervaciju i sprečavanje truljenja drveta. Ugrađuju se 4-6 uložaka po prozoru u donjem dijelu na spoju donjeg i okomitih dijelova doprozornika.
Obračun po komadu.</t>
  </si>
  <si>
    <t>Čišćenje starog ispucalog molerskog kita na spoju doprozornika i drvenih klupčica te zapunjavanje iste dvokomponentnim punilom na bazi epoksidne smole.
Obračun po m1.
- reška širine od 2 mm</t>
  </si>
  <si>
    <t>Čišćenje starog kita na spoju doprozornika s vanjskom limenom klupčicom, te zapunjavanje iste dvokomponentnom pastom na bazi epoksidne smole.
Obračun po m1.
- reška širine do 2 mm</t>
  </si>
  <si>
    <t>Dobava i ugradnja silikonske brtve na spoju doprozornika i izvitoperenih krila, radi spriječavanja prodora oborinskih voda, poboljšavanja toplinske i zvučne izolacije.
Širina otklona od 2-11 mm.
Obračun po m1.</t>
  </si>
  <si>
    <t>Dobava i ugradnja prozorskog stakla za ostakljivanje prozora i vrata uključivo skidanje oštećenog stakla i sve potrebne predradnje. Jediničnom cijenom obuhvaćena su i sva potrebna ukrućenja i kitanja, te odlaganje otpada na gradilišnu deponiju.
Obračun po m2 ostakljene površine
- float staklo 3-4 mm</t>
  </si>
  <si>
    <t>Uklanjanje starog, dotrajalog prozorskog kita i ponovno kitanje prozorskih krila i ostakljenih balkonskih vrata staklarskim kitom.
Obračun po m1.</t>
  </si>
  <si>
    <t>Izrada, dobava i ugradnja prozorskog stakla za vitraje za ostakljivanje prozora i vrata uključivo skidanje oštećenog stakla i sve potrebne predradnje. Novo staklo u svemu istovjetno zatečenom. Potrebno izraditi  min. 3 uzorka i dati na odobrenje nadležnom konzervatoru. Jediničnom cijenom obuhvaćena su i sva potrebna ukrućenja i pričvršćenja olovom, te odlaganje otpada na gradilišnu deponiju.
Obračun po m2 ostakljene površine
- vitrajno staklo u boji</t>
  </si>
  <si>
    <t>Razni radovi</t>
  </si>
  <si>
    <t>PPS 1.2a ostakljena vrata 180/280 cm</t>
  </si>
  <si>
    <t>PPS 1.1 vanjski prozor 160/150 cm</t>
  </si>
  <si>
    <t>PPS 1.3 vrata 105/280 cm</t>
  </si>
  <si>
    <t>PPS 1.4 vrata 80/210 cm</t>
  </si>
  <si>
    <t>PPS 1.5 vrata 105/220 cm</t>
  </si>
  <si>
    <t>PPS 1.6 ostakljena vrata 150/280 cm</t>
  </si>
  <si>
    <t>PPS 1.7 ostakljena vrata 150/280 cm</t>
  </si>
  <si>
    <t>PPS 2.2 vrata 105/220</t>
  </si>
  <si>
    <t>PPS 2.3 fiksna stijena 78/218</t>
  </si>
  <si>
    <t>PPS 3.1 vrata 105/230</t>
  </si>
  <si>
    <t>PPS 4.1 vrata 105/210</t>
  </si>
  <si>
    <t>Restauratorski radovi na bravariji koje je potrebno prdvidjeti s sklopu jedinične cijene ove savke uključuju:
- izrada dokumentacije i završnog izvještaja od strane restauratora za metal.
Uključuje dokumentiranje za vrijeme radova fotografijom i grafički. Izrada izvještaja uključuje tekstualni dio koji će sadržavati opis zatečenog stanja, opis izvedenih restauratorskih radova na ogradi izrađenoj najvjerojatnije lijevanjem legure s većim udjelom željeza.
- čišćenje i fino dočišćavanje očuvnih dijelova izvornika
- saniranje korozije
- djelomična rekonstrukcija detalja
- ličenje crnom mat bojom za metal. U stavku je uključena priprema podloge: brušenje, antikorozivna zaštita - miniziranje, kitanje, brušenje i ličenje alkidnom bojom, osnovnom i lak bojom.</t>
  </si>
  <si>
    <t>Rešetke na vanjskim prozorima i vratima - novi bravarski elementi
Izrada, dobava i ugradnja, novih kovanih željeznih rešetki ispred prozora, u svemu prema postojećim rešetkama (materijal, obrada, mehanizmi).
Nacrt rešetke, izbor materijala te način izrade treba
odobriti predstavnik GZZZSKIP. Rešetke se ugrađuju u
kameni, zidani ili torkretirani okvir/zid.
Obračun po kom.</t>
  </si>
  <si>
    <t>GRAĐEVINSKO-OBRTNIČKI RADOVI</t>
  </si>
  <si>
    <t>Jedinične cijene sadrže sve potrebne radnje za uklanjanje građevinskih elemenata, čišćenje, sortiranje, prijenos, prijevoze,  deponiranje u prostoru ili izvan građevine, skladištenje, transportiranje kao i svrstavanje i odvoz otpada prema važećim pravilnicima, odvoz s gradilišta i zbrinjavanje otpada na deponijima koje se plaćaju te korištenje obavezne opreme zaštite na radu. Sve pristojbe za deponiju su uključene u jediničnu cijenu. 
Opći uvjeti se odnose na sve stavke troškovnika. Radovi koji nisu posebno specificirani moraju biti ukalkulirani u jediničnim cijenama ugovorenih stavaka troškovnika, a prema građevinskim normama za određene radove.
U dogovoru  projektantom i konzervatorom odrediti koji se dijelovi zgrade trebaju posebno deponirati zbog uzimanja uzoraka u izradi novih elemenata, a prije uklanjanja.
Odvoz građevinskog otpada je uključen u cijenu svake stavke. Građevinski otpad se odvozi na gradsku deponiju u krugu od 25km od gradilišta.</t>
  </si>
  <si>
    <t>Izrada elaborata za izvedbu restauratorskih radova na obnovi štuko dekoracija svoda dvorana koja će uslijediti nakon obnove i ojačanja konstrukcije, sve prema zahtjevu i uputama GZZSKP.</t>
  </si>
  <si>
    <t xml:space="preserve">Dokumentacija izvedenog stanja 
Izrada dokumentacije izvedenog stanja (M 1:100) građevine i svih instalacija (podzemnih i nadzemnih) s unesenim svim promjenama tijekom izvođenja građevine. Praćenje tijekom izvođenja svih radova iz  cjelokupnog troškovnika radova građevine i okoliša svih izmjena koje se događaju tijekom građenje i unošenje u postojeću izvedbenu dokumentaciju uključivo zatečene instalacije koje nisu zahvaćene rekonstrukcijom. Prilaganje sve radioničke dokumentacije i detalja, koja je izrađena temeljem izvedbenog projekta i služila je za izvođenje po istoj.  
Dokumentacija se predaje Investitoru prije žbukanja i ličenja.
Dokumentacija izvedenog stanja koja uključuje sve promjene izvedene na građevini se sastoji od nacrta i tekstualnog dijela i predaje se Investitoru u vidu magnetnog zapisa CD-a (dwg, doc, jpg i xls formati) i ovjerene uvezane mape od strane Nadzora i izvoditelja. Predaje se u 3 primjerka CD-A i 3 primjerka mape. U cijenu je uključeno sve kompletno za opisano. Napomena: ova dokumentacija služi  podatkovno za izradu kompleta as built dokumentacije za tehnički prijem i uporabu građevine. </t>
  </si>
  <si>
    <t>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U jediničnu cijenu uključene sponke kojima se novi zid veže za nosivu konstrukciju gdje je to potrebno.
U jediničnu cijenu je uključeno korištenje svih potrebnih strojeva i alata potrebnih za izvršenje kompletnog rada te se potreban stroj ili alat u stavci posebno ne navodi.
U jediničnu cijenu uključena sva potrebna atestna dokumentacija i ispitivanja potrebna za tehnički pregled. 
Napomena:
Sve reške sa lica zida moraju biti ispunjene i poravnate sa ravninom opeke,a radi kasnijih obloga zidova.</t>
  </si>
  <si>
    <t>PDV</t>
  </si>
  <si>
    <t>Staklo potkrovlje
Dobava i postava sigurnosnog laminiranog stakla (2x6 mm TVG/HSG)  koje se postavlja kao stakleni strop (obloga) u potkrovlju, sve prema Tehničkom propisu za staklene konstrukcije. Staklene ploče potpuno transparentne dim. cca 140x140 cm. 
U cijenu uključena izvedba konusnih rupa (4 kom po ploči) za ovješenje tipskom konstrukcijom točkastih inox nosača koji omogućavaju montažu i demontažu staklenog stropa bez alata.  Potkonstrukcija obuhvaćena drugom stavkom.
Stavka obuhvaća sav rad, pribor i materijal do pune funkcionalnosti.
Obračun po m2.</t>
  </si>
  <si>
    <t>Dobava materijala i izrada podkonstrukcije za vješanje staklenog stropa (obloge) u potkrovlju. Ovješenje predviđeno tipskom atestiranom konstrukcijom točkastih inox nosača (promjer cca 60 mm, poliamid i epdm brtve) koji omogućavaju montažu i demontažu staklenog stropa bez alata.  Jedan inox nosač obuhvaća 4 ugla staklenih ploča (ploče u drugoj stavci).
Visina ovješenja do cca 2,0 m. Inox potkonstrukcija se fiksira između drvenih rogova na čelične cijevi (protupožarno R30 i AKZ zaštićene, te ličene završnom lak mat bojom) što je obuhvaćeno ovom stavkom (cca 200kg).
U jediničnu cijenu stavke uključena izvedba radioničke dokumentacije, koju je potrebno dostaviti na ovjeru projektantu.
Sve izvesti prema nacrtima i u dogovoru s projektantom i nadležnim konzervatorom.
Stavka obuhvaća sav rad, pribor i materijal do pune funkcionalnosti.
Obračun po kom.</t>
  </si>
  <si>
    <t xml:space="preserve"> - poklopnica ograde (cca 25 m)</t>
  </si>
  <si>
    <t xml:space="preserve"> - parapetna ograda - sokl (cca 30 m)</t>
  </si>
  <si>
    <t>Rekonstrukcija ograde ulaznih stuba i gornje terase (visine cca 125 cm).
Ograda stuba se sastoji iz balustra, pravokutnih stupova i poklopnica koji su od lijevanog sitnozrnog betona (ili štuko mase). Dio balustara je u dobrom stanju dok dio treba zamijeniti novima. Ostatak treba očistiti, hidrofobizirati i ujednačiti im boju.
Ograda se sastoji i iz poklopnice (š= cca 40 cm) i parapetnog dijela (v= 30 cm) koje također treba obnoviti ili zamijeniti već prema dogovoru sa restauratorima. Identična ograda nalazi se i na terasi 2 kata.
Stavka uključuje:
- mehaničko čišćenje
- uzorkovanje materijala - laboratorijska analiza - nabava materijala istog sastava
- saniranje korozije na armaturi
- kiparski retuš - niveliranje forme i obrada površine (usklađivanje s izvornikom)
- zaštita od atmosferilija - hidrofobiziranje
Ukupno cca 55 m1.
Obračun po kompletu uz predpostavku da treba zamijeniti oko 50% elemenata novima.</t>
  </si>
  <si>
    <t>Izrada, dobava i ugradnja protupožarnih vrata, prozora, fiksnih stijena (potpuno ostakljenih, čelične ili aluminijske izvedbe).   
Sve prema tehničkom rješenju proizvođača (uključivo atest) i uputama konzervatora. Požarna otpornost prema projektu zaštite od požara (iskazana u shemama). 
Bez obzira na opis ostaklenja u pojedinim shemama potrebno je nuditi izo protupožarno, odnosno protupožarno staklo požarne otpornosti istovjetne požarnoj otpornosti vrata/prozora/ stijene koja se nudi. 
Stavke nuditi prema shemama i uključiti sve elemente navedene na shemama (kao štu su ostakljenje, panik letve, klizni zatvarači, motori za otvaranje, pumpe za zatvaranje, inox kvake suvremene, ravne izvedbe...)
Stavka obuhvaća sav rad, pribor i materijal do pune funkcionalnosti.
Obračun po kom.</t>
  </si>
  <si>
    <t>Drvo mora biti prvoklasno, potpuno zdravo, suho i odgovarati HRN-u. Ako nije naročito propisano drvo bez kvrga, dozvoljavaju se najviše 2 zarasle kvrge promjera ispod 20 mm na 1 m. Vađenje kvrga i krpanje drvenim umecima iznimno se dozvoljava samo kod radova u unutrašnjosti zgrade i kod preličenih dijelova, ali sa posebnim odobrenjem nadzornog organa, uz garanciju stolara da se element neće kasnije izbaciti.</t>
  </si>
  <si>
    <t>Ako u troškovniku nije navedena vrsta drveta treba uzeti borovinu ili arišovinu za sve dijelove koji su izloženi vremenskim nepogodama, dok se ostali dijelovi mogu izvesti od smrekovine.</t>
  </si>
  <si>
    <t xml:space="preserve">Svi vidljivi dijelovi stolarije moraju biti čiste i glatke izvedbe. Drvene dijelove koji će se ličiti i lakirati mora stolar grundirati sa sredstvima za impregnaciju koja brzo suše i dobro prodiru u pore drveta. Impregnacija poslije nanošenja ne smije bubriti, treba  posjedovati  moć  reguliranja  vlage, a mora imati i fungicidno svojstvo.
Spoj stolarije sa zidom mora se prekriti sa profiliranim kutnim letvicama. </t>
  </si>
  <si>
    <t>Premazi moraju čvrsto prijanjati na podlogu i imati jednoličnu površinu bez tragova četke, odnosno valjka. Boja mora biti ujednačenog intenziteta i tona, bez mrlja, tragova kitanja i oštećenja. Unutarnji uljani premazi moraju biti postojani na svjetlo i otporni na pranje. Vanjski premazi moraju biti otporni na atmosferilije. Podloga za sve radove mora biti u pravilu čista i bez prljavština (prašina, smola, ulje, mast, čađa, rđa, bitumen i sl.). Opće je pravilo da prije završne obrade treba sve metalne dijelove ugrađene u podlozi zaštititi premazivanjem antikorozivnim sredstvom."</t>
  </si>
  <si>
    <t>Dobava materijala i zatvaranje prodora kroz zidove nakon postave razvoda cijevi - otvori između požarnih zona REI60 i REI90. Otvor zatvoriti odgovarajućom protupožarnom smjesom i obujmicama sa odgovarajućim atestima. Sve prodore cijevnih instalacija potrebno je na granicama požarnih sektora brtviti atestiranim materijalima iste klase vatrotopornosti kao klasa građevinskog elementa, a sukladno HRN EN 13501-1 ili jednakovrijedno. 
Obračun po komadu.</t>
  </si>
  <si>
    <t>Dobava materijala i zatvaranje prodora kroz stropne konstrukcije nakon postave razvoda cijevi - otvori između požarnih zona REI60 i REI90. Otvor zatvoriti odgovarajućom protupožarnom smjesom i obujmicama sa odgovarajućim atestima. Sve prodore cijevnih instalacija potrebno je na granicama požarnih sektora brtviti atestiranim materijalima iste klase vatrotopornosti kao klasa građevinskog elementa, a sukladno HRN EN 13501-1 ili jednakovrijedno.
Obračun po komadu.</t>
  </si>
  <si>
    <t>Dobava i ugradba protupožarnih obujmica vatrotopornosti EI60 i EI90, HRN EN 13501-1 ili jednakovrijedno za prodore instalacija kroz konstruktivne elemente na granicama požarnih sektora. 
Obujmice za prodore svih instalacijskih vodova u građevini. 
Obračun po komadu izvedene obujmice.</t>
  </si>
  <si>
    <t>EI 30</t>
  </si>
  <si>
    <t>Jednostrana obloga EI 90 i EI 60, te EI 30.
Dobava i postava jednostrane obloge od vatrootpornih gipskartonskih ploča. 
Visina obloge od 0,0 m do 3,80 m. 
Jednostrana postava dvostruke obloge d=2x20 mm vatrootporne ploče na metalnu potkonstrukciju.
Metalna pocinčana podkonstrukcija od UW / CW profila na osnom međurazmaku od 62,5cm.
Završna obrada u klasi K3.</t>
  </si>
  <si>
    <t>Obostrano ličenje ulaznih vrata bunkera uljenom lak bojom za metal.
Jediničnom cijenom obuhvatiti:
- stabilizacija podloge s eventualnim ostacima
oksida odgovarajućim premazom,
- dvostruki premaz lak bojom za vanjske radove.
Ton i boje određuje predstavnik GZZZSKP.
Obračun po m2.</t>
  </si>
  <si>
    <t>SUSTAV PROTUPOŽARNOG PREMAZA ZA DRVO B1 PREMA EN 13501 
Ličenje unutarnjih površina stubišta transparentnim premazom za drvo B-s1 radi ostvarivanja zahtjeva teško zapaljivih površina.
U stavku uključeno:
Priprema podloge s uklanjanjem postojećih premaza.
Nanošenje temeljnog premaza za poboljšanje prijanjanja, nanošenje protupožarnog premaza i završnog premaza nakon sušenja protupožarnog premaza.
Sve izvesti prema uputama i normama proizvođača.
Potrebno pripremiti uzorak i dati na ovjeru nadležnom konzervatorskom odjelu.</t>
  </si>
  <si>
    <t>PPS 2.1 potpuno ostakljena vrata 98/208 s ČELIČNIM brtvljenim dovratnikom</t>
  </si>
  <si>
    <t>Zid - 15 cm
Dobava i postava pregradnih stijena  od tvrdih gipsanih ploča s gustom jezgrom od posebnog impregniranog gipsa visoke tvrdoće (d=1,25 cm; 1000 kg/m3; klase gorivosti A2-s1, d=0, s poboljšanom zvučnom izolacijom). Debljina zida 15 cm.
Visina zida stijene od 0,0 m do 3,80 m.
Podkonstrukcija se postavlja direktno na armirano betonsku podlogu.
Obostrana postava dvostruke obloge d=1x12,5mm tvrda gipsana ploča s gustom jezgrom od posebnog impregniranog gipsa visoke tvrdoće.
Ispuna mekim pločama mineralne vune (30 kg/m3) d=100 mm.
Metalna pocinčana podkonstrukcija od UW / CW profila na osnom međurazmaku od 62,5cm.
Ugradnja ojačanja na mjestima kasnije ugradnje vrata. Ojačanja su od standardnih UA profila postavljenih vertikalno u punoj visini zida i nad budućim vratima. 
Uključena izrezivanja za ugradnju rasvjetnih tijela, prekidača, utičnica, inst.ormarića ili revizija i druga potrebna izrezivanja.
Izvedba kontrolirane fuge na spoju sa žbukanim zidom od opeke ili betona, i postava završnih profila na sve uglove.
Kitanje spojeva akrilnim kitom.
Završna obrada u klasi K3.</t>
  </si>
  <si>
    <t>Dobava, nabava i ugradnja revizijskog otvora, u ravnini s plohom spuštenog gipskartonskog stropa. Dimenzije revizije 40x90 cm, revizije imaju nevidljiv zatvarački mehanizam, eloksirani aluminijski okvir sa ugrađenom iz gipskartonskom pločom  (1000 kg/m3; klase gorivosti A2-s1, d=0, s poboljšanom zvučnom izolacijom), te sigurnosna kopča za sprječavanje naglog otvaranja. Pri ugradnji držati se smjernica i uputa proizvođača.</t>
  </si>
  <si>
    <t>U jediničnu cijenu uključen sav potreban rad, materijal i pribor, te pomoćna skela sve do pune funkcionalnosti otvora.</t>
  </si>
  <si>
    <t>dimenzije 60x90 cm</t>
  </si>
  <si>
    <t>Dobava, nabava i ugradnja revizijskog otvora, u ravnini s plohom zida, u pregradnom gipskartonskom zidu. Revizije imaju nevidljiv zatvarački mehanizam, eloksirani aluminijski okvir s ugrađenom sigurnosnom kopčom i gipskartonskom pločom  (1000 kg/m3; klase gorivosti A2-s1, d=0, s poboljšanom zvučnom izolacijom), te sigurnosna kopča za sprječavanje naglog otvaranja. Pri ugradnji držati se smjernica i uputa proizvođača.
Obračun prema komadu.</t>
  </si>
  <si>
    <t>Dobava, nabava i ugradnja tipskih hladno oblikovanih profila od pocinčanog čeličnog lima debljine 2 mm s antikorozivnom zaštitom kategorije C3 - UA50, UA75 i UA100. Profili se postavljaju na mjestima otvora vrata, u utične kutnike koji su pričvrščeni za međukatnu konstrukciju. Visina ugradnje do 3,00 m. Pri izradi držati se smjernica proizvođača.</t>
  </si>
  <si>
    <t>vrata sš= 60 cm</t>
  </si>
  <si>
    <t>vrata sš= 65 cm</t>
  </si>
  <si>
    <t>vrata sš= 80 cm</t>
  </si>
  <si>
    <t>vrata sš= 90 cm</t>
  </si>
  <si>
    <t>vrata sš=110 cm</t>
  </si>
  <si>
    <t>Optički senzor dima komplet sa rezervnim izvorom napajanja i relejnim izlazom za dojavu alarmnog stanja</t>
  </si>
  <si>
    <t>Čišćenje objekta
Predviđeno je čišćenje objekta u 5 faza: 
- 1.Čišćenje nakon grubih građ. radova zajedno s iznošenjem suvišnog materijala, šute, opeke i sl. 
- 2.Čišćenje prije žbukanja i ugradbe elemenata stolarije i bravarije.
- 3.Čišćenje poslije izvedbe instalacija. 
- 4.Čišćenje prije polaganja podova. 
- 5. Završno čišćenje objekta prije tehničkog pregleda koje mora biti i najkvalitetnije. 
Obuhvatiti pranje i čišćenje stakala iznutra i izvana, vratiju, podova i opločenja, zaštitu ugrađene i instalirane opreme od utjecaja radova na objektu (zaštita od prašine oštećivanja i sl.) s kompletnim odvozom i zbrinjavanjem otpada dobivenog čišćenjem. 
Ukupna netto površina cca 2.500 m2
Obračun po izvršenoj pojedinoj fazi.</t>
  </si>
  <si>
    <t xml:space="preserve">rolo sjenilo dim cca 120 cm x 240 cm </t>
  </si>
  <si>
    <t>podne lajsne 100x10mm - bijele</t>
  </si>
  <si>
    <t xml:space="preserve">Centrala za odimljavanje , VdS, 240W, interni kapacitet 7Ah, BUS komunikacija, mogučnost grupiranja motora u 1 grupu, napajanje centrale 230V, izlaz za komponente 24V, osigurana autonomija 72h. U skladu sa EN 12101-10. Mogučnost podešavanja funkcija PC RWA softverom. 
Mogučnost nadogradnje sa dodatnim modulom za spajanje na CNUS putem BACnet-a. 
Osigurati beznaponski kontakt centralnog požarnog sustava za automatsku aktivaciju
Dimenzije: 300x400x200mm. 
</t>
  </si>
  <si>
    <t>Kontrolna jedinica za vrata 24V DC, 800mA, RWA spoj za odimljavanje</t>
  </si>
  <si>
    <t>Programski prekidač za upravljanje radom elektromotorne brave</t>
  </si>
  <si>
    <t>Samozaključavajuća panik brava za 2-krilna evakuacijska zaokretna vrata sa mogučnošću automatskog otvaranja vratnih krila.
Tehničke karakterisitke:
 izrez za kruškasti cilindar,
- napajanje 24 V DC / 60 mA
- izbačaj glavnog zasuna min 20 mm 
- pomoćni križni zasuni
- dimenzije 42x400x15.5mm
- razmak 92/72, dubina 35-100mm
- prema EN 179, EN 1125
- radna temperatura -20° do +60°C
- načini rada: privremeno otvoreno, noćni rad, zaključano. Mogučnost spajanja na kontrolu pristupa.
- za izlaze u nuždi, 
- za protupožarna vrata, 
- mehaničko samozaključavanje
- povratni signal statusa brave</t>
  </si>
  <si>
    <t>Vretenasti elektromotor za krovni prozor , hod 750, 24V DC, max. 1.0A, max. 20W, završna obrada EV1. Maksimalna težina krila prozora iznosi 100kg. Elektromotor u skladu sa EN 12101-2.
Područje primjene od -5° do 75°C
Razred zaštite min. Klasa III
Elektromotor se isporučuje sa bočnom rotacionom konzolom za ugradnju na krovni prozor.
Elektromotor sa mogučnošću sinhronizacije za rad 2 motora u sinhroniziranom modu.</t>
  </si>
  <si>
    <t>Ručni javljač / tipkalo , 24V DC, VdS, narančaste boje za sustave odimljavanja
- za ručnu aktivaciju sustava
- LED prikaz stanja sustava (Alarm/ otovreno/ stanje pripravnosti/ greška)
- mogučnost resetiranja sustava unutar javljača
- isporuka u metalnom kučištu sa ključem</t>
  </si>
  <si>
    <t xml:space="preserve">Dobava i isporuka sa polaganjem napajačkog kabela NYM-J 3x1.5 mm² kabel
</t>
  </si>
  <si>
    <t xml:space="preserve">Dobava i isporuka sa polaganjem telekomunikacijskog vatrootpornog kabela JE-H(st)H FE180 E30 4x2x8 mm 
</t>
  </si>
  <si>
    <t>Isporuka, ugradnja, spajanje:  instalacijske cijevi fi16mm sa obujmicama i ostalim priborom  PNT 16 sa izradom proboja kroz zidove debljine 30cm
Tip kao: PNT16 ili jednakovrijedan</t>
  </si>
  <si>
    <t>Montaža i spajanje opreme</t>
  </si>
  <si>
    <t>Sitni spojni i nespecificirani materijal i pribor</t>
  </si>
  <si>
    <t>Programiranje i puštanje u rad</t>
  </si>
  <si>
    <t xml:space="preserve">Sve komplet gotovo s priborom za montažu i izvedeno do potpune funkcionalnosti.  </t>
  </si>
  <si>
    <t>kanal dužine 11,0 m, sa sifonskim elementom</t>
  </si>
  <si>
    <t>izljevni revizijski element</t>
  </si>
  <si>
    <t>kanal dužine 5,5 m, sa sifonskim elementom</t>
  </si>
  <si>
    <t>Dobava i montaža dvorišnog slivnika iz polimerbetona s dosjednom rešetkom iz ljevanog željeza, zaporom za miris,  razreda opterećenja A15.
Obračun po komadu.</t>
  </si>
  <si>
    <t xml:space="preserve">Dobava i montaža kanala za linijsku odvodnju nosivosti A15 do C250 prema HR EN 1433. Kanal se zbog specifičnog  V - presjeka odlikuje većom brzinom otjecanja vode i boljim efektom samočišćenja. Kanal je izrađen iz kompozitnog materijala ( PP ), građevinske visine 150 mm. Svjetla širina kanala je 100 mm, građevinska širina 130 mm, građevinska dužina 1000 mm. Rubovi kanala iz PP koji služi kao dosjed za polaganje pokrovne rešetke. Kanal se izvodi polaganjem na betonsku podlogu marke B25 debljine sloja 15 cm, bočno  kanal založiti betonom. Gornji rub  rešetke se izvodi u razini 2 - 5 mm ispod kote gotove završne okolne površine. Sve sa priborom za montažu do potpune funkcionalnosti.                                            </t>
  </si>
  <si>
    <t xml:space="preserve">Dobava i montaža pokrovnih rešetki za opterećenje C250 prema HR EN 1433 (srednje teški promet)  iz nehrđajućeg čelika AiSi304, sa rasporom širine 10 mm. Rešetka je visine 10,5 cm, duljine 100 cm. </t>
  </si>
  <si>
    <t>Dobava i montaža sabirnika sabirnik iz kompozitnog materijala ( PP )  za horizontalni priključak na cijev DN100/DN150 s integriranom gumenom brtvom te PVC posudom za sakupljanje krupnije prljavštine.Građevinska visine 512 mm.Sabirnik se ugrađuje ispod ACO XtraDrain XD100C.</t>
  </si>
  <si>
    <t>Dobava i montaža konzolne WC školjke od keramike I. klase, s podzidnim dvokoličinskim vodokotlićem i ugradbenim blokom za univerzalnu ugradnju i punom plastičnom daskom. Uključeni su svi elementi za ugradnju školjke i pripadajuća armatura, sa zidnom tipkom za čeono aktiviranje. Školjka i tipka su višeg estetskog standarda u dogovoru sa projektantom interijera. Stavkom je obuhvaćen prijenos materijala, montaža, spoj na instalaciju vodovoda i kanalizacije, ispitivanje, pripadajući kutni ventil te sav ostali pribor i materijal do dovođenja uređaja u pogonsko stanje za upotrebu. Obračun po ugrađenom kompletu.</t>
  </si>
  <si>
    <t>Dobava, ugradnja i montaža kanala za odvodnju terase etaže prizemlja i 1. kata u šlic izvedbi ili slično. Kanali se izvode iz nehrđajućeg čelika AISI 304 s prirubnicom za prihvat hidroizolacije. Kanal ima upojni otvor 8 mm sa 3 mm zaštitnim rubom sa svake strane. Tijelo kanala sa plitkom prirubnicom za prihvat polimercementnog hidroizolacijskog premaza, građevinske visine 120 mm, ukupna duljina 100 cm, 150, 200 ili 250 cm. Svi elementi su nakon obrade dodatno zaštićeni postupkom pikopasivizacije za dodatnu zaštitu od korozije i agresivnih medija , sa ankerima za ugradnju u beton i nogicama za finu nivelaciju. 
Stavka obuhvaća izljevni revizijski otvor veličine 176 x 176 mm, sa plitkom prirubnicom za prihvat  polimercementnog hidroizolacijskog premaza, a izljev je bočno preko cijevi DN50. Pokrovna rešetka revizijskog otvora je za ugradnju keramičkih pločica ili slično.</t>
  </si>
  <si>
    <t>Završna obrada drvenih, uklađenih, djelomično ostakljenih vrata lazurnom bojom prema nalazima restauratorskih istraživanja.
Jediničnom cijenom obuhvatiti:
- skidanje i namještanje vratnih krila,
- skidanje postojećeg nalića
- priprema podloge za nanošenje lazurnog premaza (prema uputi proizvođača)
- nanošenje lazurnog premaza (prema uputi proizvođača)
- antikorozivna zaštita svih željeznih dijelova (okova)
Ton i boje određuje predstavnik GZZZSKP.
Obračun po m2.</t>
  </si>
  <si>
    <t>Ličenje višekrilnih drvenih dvostrukih prozora lak bojom za vanjske i unutarnje radove. Stavkom obuhvaćeno obostrano ličenje vanjskih i unutarnjih krila, doprozornika, pošve, uklađene profilirane oplate i unutarnje prozorske klupčice.
Jediničnom cijenom obuhvatiti:
- skidanje i namještanje prozorskih krila,
- skidanje postojećeg nalića paljenjem ili kem.otapalom,
- brušenje,
- natapanje firnisom,
- dvokratno kitanje i brušenje do potpune glatkoće,
- dvostruki nalič uljenom bojom u dva tona
- lakiranje,
- antikorozivna zaštita svih željeznih dijelova (okova).
Ton i boje određuje predstavnik GZZZSKP.
Obračun po m2.</t>
  </si>
  <si>
    <t>Dobava materijala i oblaganje zidova gres porculanskim pločicama. Gres pločica I. klase, retificirane, kalibrirane i dostavljene sve iz iste proizvodne serije, klase protukliznosti R10,  klasa gorivosti A1/A2. Polaganje prema shemi polaganjana, lijepljenjem na pripremljenu podlogu, bez naglašenih fuga (maks. 1mm), uključivo vezni materijal i fug masu, rubni inox profili, sve prema izboru projektanta.
Visina polaganja pločica do stropa.
Feksibilno ljepilo na bazi cementa, klase C2TES1 prema HRN EN 12004.  
Za fugiranje koristiti masu za fugiranje na bazi cementa obogaćenu sa polimerom. Na kutovima i oko prodora fuge se zapunjavaju sa sanitarnim silikonskim brtvilom na bazi acetatnog zamreženja.
U cijenu stavke sav potreban rad i materijal do potpune funkcionalne gotovosti, uključivo rubni inox profili na uglovima, s preklapanjem fuga te silikoniranje akrilnim kitom.
Pločice se polažu na zidove od gipskartonskih ploča i žbukane zidove lijepljenjem, a sve prema uputama proizvođača. Oblaganje zidova prema nacrtima opreme i interijera i u dogovoru s projektantom.
Izvoditelj je u obvezi dati na uvid atestnu dokumentaciju prije polaganja pločica.</t>
  </si>
  <si>
    <t>Dobava materijala i oblaganje podova gres porculanskim pločicama, retificirane, kalibrirane i dostavljene sve iz iste proizvodne serije, klase protukliznosti R10 po izboru projektanta. Ploče se polažu ljepljenjem fleksibilnim ljepilom  s obostranim nanošenjem, konačna debljina ljepila 8-9mm. 
Fugiranje kvalitetnom fugirnom masom za fuge širine 3 -5 mm, boju fuge prilagoditi boji okolne žbuke.
U cijenu uključen sav potreban rad, materijal i pribor do pune gotovosti podne obloge.</t>
  </si>
  <si>
    <t>PPS 1.2b ostakljena vrata 180/280 cm</t>
  </si>
  <si>
    <t>restauriranje sa ponovnom ugradnjom (na mjestima gdje se zid torkretira ili mijenja)</t>
  </si>
  <si>
    <t>Restauracija unutarnjih vrata i prozora
Restauracija, doprema i ponvna ugradnja ili restauracija na licu mjesta  stolarskih elemenata - unutarnjih vrata.
Restauracija postojećih krila. Vratnice se skidaju i odnose na restauraciju koja će se vršiti od strane ovlaštenog restauratora za drvo. Pojedine stavke demontiraju se u cjelosti. Stavka demontaže obrađena je u poglavlju Troškovnika 2. Demontaža, razgradnja i zaštita</t>
  </si>
  <si>
    <t>Nova unutarnja vrata i prozori
Izrada, doprema i ugradnja - vrata i prozora.
Stavke nuditi prema shemama i uključiti sve elemente navedene na shemama (kao štu su panik letve, motori za otvaranje, pumpe za zatvaranje...)</t>
  </si>
  <si>
    <t>U cijenu je uključeno:
radionička dokumentacija koju je potrebno dostaviti na ovjeru projektantu, te izrada uzorka/detalja u mjerilu 1:1 na ovjeru projektantu / konzervatoru. Promjene nisu dopuštene bez odobrenja projektanta / konzervatora.
Stavke nuditi prema shemama i uključiti sve elemente navedene na shemama (kao štu su panik letve, motori za otvaranje, pumpe za zatvaranje...)</t>
  </si>
  <si>
    <t>Pregradne stijene
Dobava, izrada i ugradba pregradnih stijena
Stijene se izvode visine 2050 mm uključujući inox nogice visine 150 mm. Vrata opremljena vješalicom za odlaganje odjeće i WC bravom i kuglom s naznakom položaja slobodno-zauzeto i mogućnošću sigurnosnog otvaranja izvana . Panti eloksirani aluminijski tri komada po vratima.
Dovratnici i stijena fiksirani eloksiranim aluminijskim "U" profilom, horizontalni profil na gornjem dijelu stijene eloksirani aluminijski "h" profil, unutrašnji eloksirani aluminijski kvadratni profil.
U jediničnu cijenu uključen sav potreban rad, materijal i pribor, sav potreban okov, ručke, brava i vješalica, inox odbojnik za vratno krilo s fiksiranjem bočno na zid, sve do pune funkcionalnosti.
Stavke nuditi prema shemama i uključiti sve elemente navedene na shemama.</t>
  </si>
  <si>
    <t>Dobava materijala, izrada i postava zidne obloge, visine 1.2 m, s predzidnom instalacijom / obloga ugradbenih vodokotlića u sanitarijama iz dvostrukih gipskartonskih ploča d=1,25 cm, tako da je debljina obloge 2,5 cm, na tipskoj metalnoj potkonstrukciji d=25 cm, a što je uključeno u jediničnu cijenu. Vanjska gipskartonska ploča vlagootporna. 
Prije izrade i ugradbe elemenata potrebno je sve detalje završnih obrada i montaže usaglasiti sa projektantom, te provjeriti mogućnost otvaranja vrata u sanitarijama.
Metalna potkonstrukcija obloge fiksira se na neožbukane zidove iz opeke/ab.
U jediničnu cijenu uključen sav potreban rad, sav originalan  materijal te pribor do pune gotovosti zidne obloge.
Obračun po m2 ortogonalne projekcije izvedene obloge.</t>
  </si>
  <si>
    <t>Materijal za oblogu:
d = 12,5mm obične gipskartonske ploče za suhu gradnju
d = 12,5mm vatrootporne gipskartonske ploče,
iz guste jezgre gipsa, staklenih vlakana i aditiva koji ploči daju posebne karakteristike i koriste se kao dio protupožarnih zidnih sustava
d = 15mm protupožarne ploče
Silikatna protupožarna građevna ploča s cementnim vezivom, otporna na vlagu, stabilnih dimenzija, velikog formata i samonosiva. Ploče klasa gorivosti A1, HRN EN 13501-1
d=13,2 mm atestirani panelni sustav s ispunom od vlaknom ojačane gipsane ploče visoke gustoće (1150 kg/m3, 15,7 kg/m2),rubovi od punog drveta s 4 strane, završni izgled cijele ploče lakirani drveni godovi. Ploče klasa gorivosti A2-s1,d0 HRN EN 13501-1.</t>
  </si>
  <si>
    <t>Restauracija na licu mjesta kontinuiranog zuboreza / ozuba visine cca 7 cm. Obračun po m'.</t>
  </si>
  <si>
    <t>Restauracija na licu mjesta dekorativnog elementa maskerona na poziciji zaglavnog kamena prozora. Dim. cca 35x50 cm. Obračun po kom.</t>
  </si>
  <si>
    <t>Restauracija na licu mjesta dekorativnog elementa konzole natprozornika - voluta/kartuša i list akantusa. Dim. cca 35x35 cm.
Obračun po kom.</t>
  </si>
  <si>
    <t>Restauracija na licu mjesta dekorativnog ugaonog elementa prozorskog okvira 1.kata - izvedeno u žbuci s ugrađenim ljevanim elementom gornjih ugaonih pozicija iz štuko mase. Dim. cca 35x70 cm.
Obračun po kom.</t>
  </si>
  <si>
    <t>Restauracija na licu mjesta dekorativnog elementa natprozornika - plitki reljef biljnog motiva. 
Dim. cca 50x30 cm.
Obračun po kom.</t>
  </si>
  <si>
    <t>Restauracija na licu mjesta dekorativnog elementa konzole parapeta 1.kata - plitki reljef biljnog motiva. Dim. cca120x60 cm.
Obračun po kom.</t>
  </si>
  <si>
    <t>Restauracija na licu mjesta dekorativnog elementa konzole parapeta 1.kata –  niz piramidalnih formi s kuglicom s donje strane. Dim. cca 35x30 cm.
Obračun po kom.</t>
  </si>
  <si>
    <t>Restauracija na licu mjesta dekorativnog elementa zaključenja profilacije natprozornika prizemlja– friz u formi ovulusa u nastavku proflacije natprozornika. Uključivo uklanjanje zatečene cementne rekonstrukcije. Dim. 250x15 cm.
Obračun po kom.</t>
  </si>
  <si>
    <t>Restauracija na licu mjesta dekorativnog elementa polustupa prizemnih prozora sjevernog pročelja–element kompozitnog kapitela s motivom akantusa i spoj s tijelom polustupa izvedenog u žbuci. Dim. cca 40x35 cm.
Obračun po kom.</t>
  </si>
  <si>
    <t>Restauracija na licu mjesta dekorativnog elementa kartuše na poziciji zaglavnog kamena prozora prizemlja. Dim. cca 30x50 cm.Obračun po kom.</t>
  </si>
  <si>
    <t>Restauracija na licu mjesta dekorativnog elementa ograde prizemnih prozora sjevernog pročelja–balustri. Dim.cca 15x45 cm. Uključivo uklanjanje zatečene cementne rekonstrukcije.
Obračun po kom.</t>
  </si>
  <si>
    <t>Restauracija na licu mjesta dekorativnog elementa ograde prizemnih prozora sjevernog pročelja–bočni element konzole koji flankira parapetnu ogradu/baza stupa. Dim.cca 50x75cm. Uključivo uklanjanje zatečene cementne rekonstrukcije.
Obračun po kom.</t>
  </si>
  <si>
    <t>Označavanje i numeriranje, demontaža, restauracija, nabava i rekonstrukcija nedostajućih elemenata interijera , te pripadajuće potkonstrukcije - buffet i dvije zaobljene kutne ostakljene vitrine. Dim. cca radijus 60 cm, visina cca 300 cm.
Restauratorski radovi na elementima interijera obuhvaćaju:
- Detaljan pregled i izradu fotodokumentacije zatečenog stanja sa shematskim prikazom oštećenja
- izvođenje proba čišćenja
- površinsko uklanjanje nečistoća mehaničkim i kemijsko-mehaničkim metodama
- podljepljivanje i izravnavanje postojećeg furnira, te masivnih elemenata
- rekonstrukcija nedostajućih dijelova u furniru i masivu iste vrste i debljine drveta, u skladu sa zatečenim smjerom godova
- kitanje i obrada kita, te retuš
- završna obrada (lakiranje i sl.) i usklađivanje s izvornikom   u tonu i završnom sjaju
- nabava zakrivljenog stakla radijusa 60 cm
U cijenu uključeni svi transporti do i vraćanje iz radionice, te zaštita  postojećih i novih dijelova interijera protiv biološkog propadanja.
Radove izvodi izvođač s licencom Ministarstva kulture za takove radove.</t>
  </si>
  <si>
    <t>Označavanje i numeriranje, demontaža, čišćenje i  restauracija, nabava i rekonstrukcija nedostajućih elemenata interijera, te pripadajuće potkonstrukcije - maske/rešetke ložišta kamina i ogrjevnih tijela. 
Dim. cca 100 cmm, visina cca 80 cm.
Restauratorski radovi na elementima interijera obuhvaćaju restauraciju do pune gotovosti drvene maske s metalnom rešetkom i metalnih rešetki u mesinganom okviru dvokrilnih vratnica (2 kom). 
U cijenu uključeni svi transporti do i vraćanje iz radionice, te zaštita  postojećih i novih dijelova interijera protiv biološkog propadanja kao i lakiranje istih.
Radove izvodi izvođač s licencom Ministarstva kulture za takove radove.</t>
  </si>
  <si>
    <t>Ponovna postava ranije demontiranih povijesnih keramičke pločice i drugih obloge podova i zidova u kupaonicama.
Pretpostavka je da će biti potrebno izraditi 50 % novih pločica u svemu kao postojeće (materijal, dimenzije, boja, obrada...) te je to obračunato u stavci 20.10.
Postava se vrši fleksibilnim ljepilom ili drugim postupkom koji odredi restaurator, a uz odobrenje GZZSKP-a.  Fuga kao posojeća, također prema odredbi retauratora, a uz odobrenje GZZSKP-a.
Radove izvodi izvođač s licencom konzervatorskog zavoda za takove radove.
Obračun po m2 postavljene i završene obloge.</t>
  </si>
  <si>
    <t>Manufakturna izrada povijesnih keramičkih/keramitnih pločica i drugih obloga podova i zidova u kupaonicama.
Pločice dim. 8x10 cm, 10x10 cm i 15x15 cm; crnog, sivog, žutog i bijelog tona, glazirane i mat. Dio pločica je zakrivljenih rubova.
Stavka uključuje izradu novih pločica u svemu kao postojeće (materijal, dimenzije, boja, obrada...).
Prethodno je potrebno izraditi tri uzorka te dobiti odobrenje predstavnika GZZSKP-a.
Radove izvodi izvođač s licencom konzervatorskog zavoda za takove radove.
Postava obračunata u stavci 20.9.
Obračun po m2 postavljenih novih pločica.</t>
  </si>
  <si>
    <t>dvostupanjske baze / postamenti tordiranih stupova (dim. cca 70x50x60 cm)</t>
  </si>
  <si>
    <t>dvokrilna ostakljena zaokretna vrata s dovratnicima i nadvratnicima te oplatama - shema 2.2</t>
  </si>
  <si>
    <t>dvokrilna ostakljena klizna vrata s dovratnicima i nadvratnicima te oplatama - shema 2.3</t>
  </si>
  <si>
    <t>jednokrilna puna vrata s dovratnicima i nadvratnicima te oplatama - shema 1.1-3.5</t>
  </si>
  <si>
    <t>Povijesna stolarija iz suterena - dim 272x220 cm (restauracija i premještanje na novu lokaciju) - shema</t>
  </si>
  <si>
    <t>parapet</t>
  </si>
  <si>
    <t>d</t>
  </si>
  <si>
    <t>e</t>
  </si>
  <si>
    <t>f</t>
  </si>
  <si>
    <t>g</t>
  </si>
  <si>
    <t>h</t>
  </si>
  <si>
    <t>i</t>
  </si>
  <si>
    <t>j</t>
  </si>
  <si>
    <t>k</t>
  </si>
  <si>
    <t>l</t>
  </si>
  <si>
    <t>tijelo trodiranog stupa (promjer cca 40 cm, visina cca 360 cm)</t>
  </si>
  <si>
    <t>kapitel tordiranog stupa -po uzoru na jonski (cca 65x65x30 cm)</t>
  </si>
  <si>
    <t>rukohvat ograde galerije (cca 15x15 cm)</t>
  </si>
  <si>
    <t>balustri ograde galerije (h=cca 65 cm)</t>
  </si>
  <si>
    <t xml:space="preserve"> - profilacije (cca 40 m1 + 30 m1) i dekorativni elementi  u sjevernim dvoranama (78+53 m2)</t>
  </si>
  <si>
    <t xml:space="preserve"> - profilacije  (cca 35m1) i dekorativni elementi  u jugoistočnoj dvorani ( 52 m2)</t>
  </si>
  <si>
    <t xml:space="preserve"> - profilacije r.š. do 20 cm u ostalim prostorijama koje se rekonstruiraju (cca 100 m1)</t>
  </si>
  <si>
    <t xml:space="preserve"> - profilacije r.š. 20 do 50 cm u ostalim prostorijama koje se rekonstruiraju (cca 75 m1)</t>
  </si>
  <si>
    <t xml:space="preserve"> - sjeverna dvorana prizemlja - istok (cca 100 m2)</t>
  </si>
  <si>
    <t xml:space="preserve"> - sjeverna dvorana prizemlja - zapad (cca 120 m2)</t>
  </si>
  <si>
    <t xml:space="preserve"> - sjeveroistočna prostorija 1.kata (cca 30 m2)</t>
  </si>
  <si>
    <t>Dobava i ugradnja predgotovljenog gipskartonskog elementa četvrtina kruga promjera prema zatečenom. Element se sastoji od 2×6 mm gips-kartonskih savitljivih ploča koje su tvornički savijene. Elementi se ugrađuju na prethodno izvedenu potkonstrukciju koja je sastavni dio stavke. Ugradnja prema uputama proizvođača. </t>
  </si>
  <si>
    <t>r= cca 10 cm</t>
  </si>
  <si>
    <t>r= cca 50 cm</t>
  </si>
  <si>
    <t>n</t>
  </si>
  <si>
    <t xml:space="preserve">VRATA
Vratns krila falcano, ravna glatka ili imaju profilirane uklade i pokrovne letvice, koje treba po obliku i izgledu izvesti istovjetno kao i postojeća vrata, odnosno prema povijesnoj dokumentaciji. Dovratnik - stolarski drveni masiv min.8x8 cm. Spoj zida i dovratnika: završni profil- profilirana letvica. Za vrata predvidjeti sav potreban okov i brtve (min. jedna kontinuirana gumena traka, uz pod -padajuća), a profilirane letvice uskladiti i ugraditi zajedno sa oblogom. Dimenzije polja prema zatečenima / shemi.  Vrata se ugrađuju suhom ugradnjom u drvene slijepe okvire sidrene u nosivi zid od opeke.
Jedinična cijena obuhvaća sav potreban mjeden/mesingani atestirani okov: povijesna kvaka- kvaka sa štitom za otvaranje po izboru konzervatora, 3 šarnirske petlje (panta) po krilu s profiliranom završnom kapom- visine cca 25 cm, tj. sav potreban rad, materijal  i pribor do pune gotovosti  i ugradnju.
PROZORI
Prozor se otvara u prostoriju. Uz prozor predvidjeti unutarnju drvenu, hrastovu prozorsku klupčicu š=35 cm, d=2,4 cm, pokrovne letvice,kao i sav potreban okov koji se predviđa za ovakav tip prozora sve prema postojećem.
Jedinična cijena obuhvaća sav potreban mesing  okov - francuska petlja, mesing oliva i elektropokretani ventus s motorom na tipkalo u prizemlju, sve po uzoru na povijesni okov -  po izboru projektanta / konzervatora i sredstva pričvršćenja, tj sav potreban rad materijal  i pribor do pune gotovosti i ugradnju.
</t>
  </si>
  <si>
    <r>
      <rPr>
        <sz val="9"/>
        <rFont val="Calibri"/>
        <family val="2"/>
        <scheme val="minor"/>
      </rPr>
      <t>Dobava, nabava i ugradnja</t>
    </r>
    <r>
      <rPr>
        <b/>
        <sz val="9"/>
        <rFont val="Calibri"/>
        <family val="2"/>
        <scheme val="minor"/>
      </rPr>
      <t xml:space="preserve"> UA profila na mjestima vrata.</t>
    </r>
  </si>
  <si>
    <t>Betoniranje vidljivih ploha
Izvode se vanjske tribine te prostor za smještaj strojarske opreme na prethodno pripremljenom (iskopanom) terenu na sjevernoj strani objekta. Glatka oplata, lice betona je vidljivo i ne obrađuje se nakon betoniranja, oplata mora biti nova i pažljivo složena
Beton C 25/30, razred izloženosti XF3, kakvoća čelika za armiranje B500 B.</t>
  </si>
  <si>
    <t>TROŠKOVNIK - III. dio</t>
  </si>
  <si>
    <t>Radovi koji se odnose na cjelovitu obnovu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</si>
</sst>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numFmt numFmtId="165" formatCode="#,##0.00\ _k_n"/>
  </numFmts>
  <fonts count="17" x14ac:knownFonts="1">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b/>
      <sz val="14"/>
      <color theme="1"/>
      <name val="Calibri"/>
      <family val="2"/>
      <charset val="238"/>
      <scheme val="minor"/>
    </font>
    <font>
      <sz val="11"/>
      <color theme="1"/>
      <name val="Calibri"/>
      <family val="2"/>
      <charset val="238"/>
      <scheme val="minor"/>
    </font>
    <font>
      <b/>
      <sz val="9"/>
      <color theme="1"/>
      <name val="Calibri"/>
      <family val="2"/>
      <scheme val="minor"/>
    </font>
    <font>
      <sz val="9"/>
      <color theme="1"/>
      <name val="Calibri"/>
      <family val="2"/>
      <scheme val="minor"/>
    </font>
    <font>
      <b/>
      <sz val="9"/>
      <color theme="1"/>
      <name val="Calibri"/>
      <family val="2"/>
      <charset val="238"/>
      <scheme val="minor"/>
    </font>
    <font>
      <sz val="11"/>
      <color theme="1"/>
      <name val="Calibri"/>
      <family val="2"/>
      <scheme val="minor"/>
    </font>
    <font>
      <sz val="9"/>
      <name val="Calibri"/>
      <family val="2"/>
      <scheme val="minor"/>
    </font>
    <font>
      <sz val="9"/>
      <color indexed="8"/>
      <name val="Calibri"/>
      <family val="2"/>
    </font>
    <font>
      <sz val="9"/>
      <color indexed="8"/>
      <name val="Calibri"/>
      <family val="2"/>
      <scheme val="minor"/>
    </font>
    <font>
      <sz val="9"/>
      <name val="Calibri"/>
      <family val="2"/>
    </font>
    <font>
      <b/>
      <sz val="11"/>
      <color theme="1"/>
      <name val="Calibri"/>
      <family val="2"/>
      <scheme val="minor"/>
    </font>
    <font>
      <b/>
      <sz val="9"/>
      <name val="Calibri"/>
      <family val="2"/>
      <scheme val="minor"/>
    </font>
    <font>
      <u/>
      <sz val="9"/>
      <name val="Calibri"/>
      <family val="2"/>
      <scheme val="minor"/>
    </font>
    <font>
      <sz val="11"/>
      <name val="Calibri"/>
      <family val="2"/>
      <scheme val="minor"/>
    </font>
  </fonts>
  <fills count="5">
    <fill>
      <patternFill patternType="none"/>
    </fill>
    <fill>
      <patternFill patternType="gray125"/>
    </fill>
    <fill>
      <patternFill patternType="solid">
        <fgColor theme="2"/>
        <bgColor indexed="64"/>
      </patternFill>
    </fill>
    <fill>
      <patternFill patternType="solid">
        <fgColor theme="8" tint="0.39994506668294322"/>
        <bgColor indexed="64"/>
      </patternFill>
    </fill>
    <fill>
      <patternFill patternType="solid">
        <fgColor theme="9" tint="0.39994506668294322"/>
        <bgColor indexed="64"/>
      </patternFill>
    </fill>
  </fills>
  <borders count="1">
    <border>
      <left/>
      <right/>
      <top/>
      <bottom/>
      <diagonal/>
    </border>
  </borders>
  <cellStyleXfs count="9">
    <xf numFmtId="0" fontId="0" fillId="0" borderId="0"/>
    <xf numFmtId="4" fontId="2" fillId="0" borderId="0">
      <alignment horizontal="right"/>
      <protection locked="0"/>
    </xf>
    <xf numFmtId="4" fontId="2" fillId="0" borderId="0">
      <alignment horizontal="right"/>
    </xf>
    <xf numFmtId="0" fontId="2" fillId="0" borderId="0">
      <alignment horizontal="right"/>
    </xf>
    <xf numFmtId="0" fontId="2" fillId="0" borderId="0">
      <alignment horizontal="justify" vertical="top" wrapText="1"/>
    </xf>
    <xf numFmtId="164" fontId="2" fillId="0" borderId="0">
      <alignment horizontal="left" vertical="top"/>
    </xf>
    <xf numFmtId="164" fontId="7" fillId="2" borderId="0" applyNumberFormat="0" applyBorder="0" applyAlignment="0" applyProtection="0">
      <alignment horizontal="left" vertical="top"/>
    </xf>
    <xf numFmtId="164" fontId="2" fillId="3" borderId="0" applyNumberFormat="0" applyFont="0" applyBorder="0" applyAlignment="0" applyProtection="0">
      <alignment horizontal="left" vertical="top"/>
    </xf>
    <xf numFmtId="0" fontId="9" fillId="4" borderId="0" applyNumberFormat="0" applyFont="0" applyBorder="0" applyAlignment="0"/>
  </cellStyleXfs>
  <cellXfs count="122">
    <xf numFmtId="0" fontId="0" fillId="0" borderId="0" xfId="0"/>
    <xf numFmtId="4" fontId="2" fillId="0" borderId="0" xfId="1">
      <alignment horizontal="right"/>
      <protection locked="0"/>
    </xf>
    <xf numFmtId="0" fontId="2" fillId="0" borderId="0" xfId="0" applyFont="1"/>
    <xf numFmtId="4" fontId="2" fillId="0" borderId="0" xfId="2">
      <alignment horizontal="right"/>
    </xf>
    <xf numFmtId="164" fontId="2" fillId="0" borderId="0" xfId="5">
      <alignment horizontal="left" vertical="top"/>
    </xf>
    <xf numFmtId="0" fontId="2" fillId="0" borderId="0" xfId="4">
      <alignment horizontal="justify" vertical="top" wrapText="1"/>
    </xf>
    <xf numFmtId="0" fontId="2" fillId="0" borderId="0" xfId="3">
      <alignment horizontal="right"/>
    </xf>
    <xf numFmtId="0" fontId="6" fillId="0" borderId="0" xfId="4" applyFont="1">
      <alignment horizontal="justify" vertical="top" wrapText="1"/>
    </xf>
    <xf numFmtId="164" fontId="7" fillId="2" borderId="0" xfId="6">
      <alignment horizontal="left" vertical="top"/>
    </xf>
    <xf numFmtId="0" fontId="7" fillId="2" borderId="0" xfId="6" applyNumberFormat="1" applyAlignment="1">
      <alignment horizontal="justify" vertical="top" wrapText="1"/>
    </xf>
    <xf numFmtId="0" fontId="7" fillId="2" borderId="0" xfId="6" applyNumberFormat="1" applyAlignment="1">
      <alignment horizontal="right"/>
    </xf>
    <xf numFmtId="4" fontId="7" fillId="2" borderId="0" xfId="6" applyNumberFormat="1" applyAlignment="1">
      <alignment horizontal="right"/>
    </xf>
    <xf numFmtId="4" fontId="7" fillId="2" borderId="0" xfId="6" applyNumberFormat="1" applyAlignment="1" applyProtection="1">
      <alignment horizontal="right"/>
      <protection locked="0"/>
    </xf>
    <xf numFmtId="0" fontId="7" fillId="2" borderId="0" xfId="6" applyNumberFormat="1" applyAlignment="1"/>
    <xf numFmtId="0" fontId="4" fillId="0" borderId="0" xfId="0" applyFont="1" applyAlignment="1">
      <alignment wrapText="1"/>
    </xf>
    <xf numFmtId="0" fontId="1" fillId="2" borderId="0" xfId="6" applyNumberFormat="1" applyFont="1" applyAlignment="1">
      <alignment wrapText="1"/>
    </xf>
    <xf numFmtId="0" fontId="8" fillId="0" borderId="0" xfId="0" applyFont="1" applyAlignment="1">
      <alignment horizontal="left" vertical="center" wrapText="1"/>
    </xf>
    <xf numFmtId="0" fontId="7" fillId="2" borderId="0" xfId="6" applyNumberFormat="1" applyAlignment="1">
      <alignment horizontal="center" vertical="center" wrapText="1"/>
    </xf>
    <xf numFmtId="164" fontId="7" fillId="2" borderId="0" xfId="6" applyAlignment="1">
      <alignment horizontal="center" vertical="center" wrapText="1"/>
    </xf>
    <xf numFmtId="4" fontId="7" fillId="2" borderId="0" xfId="6" applyNumberFormat="1" applyAlignment="1">
      <alignment horizontal="center" vertical="center" wrapText="1"/>
    </xf>
    <xf numFmtId="4" fontId="7" fillId="2" borderId="0" xfId="6" applyNumberFormat="1" applyAlignment="1" applyProtection="1">
      <alignment horizontal="center" vertical="center" wrapText="1"/>
      <protection locked="0"/>
    </xf>
    <xf numFmtId="0" fontId="7" fillId="2" borderId="0" xfId="6" applyNumberFormat="1" applyAlignment="1">
      <alignment horizontal="left" vertical="center" wrapText="1"/>
    </xf>
    <xf numFmtId="0" fontId="3" fillId="2" borderId="0" xfId="6" applyNumberFormat="1" applyFont="1" applyAlignment="1">
      <alignment horizontal="center" vertical="center" wrapText="1"/>
    </xf>
    <xf numFmtId="21" fontId="0" fillId="0" borderId="0" xfId="0" applyNumberFormat="1"/>
    <xf numFmtId="20" fontId="0" fillId="0" borderId="0" xfId="0" applyNumberFormat="1"/>
    <xf numFmtId="0" fontId="9" fillId="0" borderId="0" xfId="4" applyFont="1" applyFill="1">
      <alignment horizontal="justify" vertical="top" wrapText="1"/>
    </xf>
    <xf numFmtId="0" fontId="8" fillId="0" borderId="0" xfId="0" applyFont="1"/>
    <xf numFmtId="0" fontId="1" fillId="2" borderId="0" xfId="6" applyNumberFormat="1" applyFont="1" applyAlignment="1">
      <alignment vertical="top" wrapText="1"/>
    </xf>
    <xf numFmtId="164" fontId="5" fillId="2" borderId="0" xfId="6" applyFont="1" applyAlignment="1">
      <alignment horizontal="center" vertical="center" wrapText="1"/>
    </xf>
    <xf numFmtId="0" fontId="5" fillId="2" borderId="0" xfId="6" applyNumberFormat="1" applyFont="1" applyAlignment="1">
      <alignment horizontal="left" vertical="center" wrapText="1"/>
    </xf>
    <xf numFmtId="0" fontId="5" fillId="2" borderId="0" xfId="6" applyNumberFormat="1" applyFont="1" applyAlignment="1">
      <alignment horizontal="center" vertical="center" wrapText="1"/>
    </xf>
    <xf numFmtId="4" fontId="5" fillId="2" borderId="0" xfId="6" applyNumberFormat="1" applyFont="1" applyAlignment="1">
      <alignment horizontal="center" vertical="center" wrapText="1"/>
    </xf>
    <xf numFmtId="4" fontId="5" fillId="2" borderId="0" xfId="6" applyNumberFormat="1" applyFont="1" applyAlignment="1" applyProtection="1">
      <alignment horizontal="center" vertical="center" wrapText="1"/>
      <protection locked="0"/>
    </xf>
    <xf numFmtId="0" fontId="10" fillId="0" borderId="0" xfId="0" applyFont="1"/>
    <xf numFmtId="164" fontId="6" fillId="0" borderId="0" xfId="5" applyFont="1">
      <alignment horizontal="left" vertical="top"/>
    </xf>
    <xf numFmtId="0" fontId="6" fillId="0" borderId="0" xfId="3" applyFont="1">
      <alignment horizontal="right"/>
    </xf>
    <xf numFmtId="4" fontId="6" fillId="0" borderId="0" xfId="2" applyFont="1">
      <alignment horizontal="right"/>
    </xf>
    <xf numFmtId="4" fontId="6" fillId="0" borderId="0" xfId="1" applyFont="1">
      <alignment horizontal="right"/>
      <protection locked="0"/>
    </xf>
    <xf numFmtId="164" fontId="5" fillId="2" borderId="0" xfId="6" applyFont="1">
      <alignment horizontal="left" vertical="top"/>
    </xf>
    <xf numFmtId="0" fontId="5" fillId="2" borderId="0" xfId="6" applyNumberFormat="1" applyFont="1" applyAlignment="1">
      <alignment horizontal="justify" vertical="top" wrapText="1"/>
    </xf>
    <xf numFmtId="0" fontId="5" fillId="2" borderId="0" xfId="6" applyNumberFormat="1" applyFont="1" applyAlignment="1">
      <alignment horizontal="right"/>
    </xf>
    <xf numFmtId="4" fontId="5" fillId="2" borderId="0" xfId="6" applyNumberFormat="1" applyFont="1" applyAlignment="1">
      <alignment horizontal="right"/>
    </xf>
    <xf numFmtId="4" fontId="5" fillId="2" borderId="0" xfId="6" applyNumberFormat="1" applyFont="1" applyAlignment="1" applyProtection="1">
      <alignment horizontal="right"/>
      <protection locked="0"/>
    </xf>
    <xf numFmtId="0" fontId="6" fillId="0" borderId="0" xfId="0" applyFont="1"/>
    <xf numFmtId="0" fontId="6" fillId="0" borderId="0" xfId="0" applyFont="1" applyAlignment="1">
      <alignment horizontal="center" vertical="top"/>
    </xf>
    <xf numFmtId="0" fontId="11" fillId="0" borderId="0" xfId="0" applyFont="1" applyAlignment="1">
      <alignment horizontal="left" vertical="top" wrapText="1"/>
    </xf>
    <xf numFmtId="0" fontId="9" fillId="0" borderId="0" xfId="0" applyFont="1" applyAlignment="1">
      <alignment horizontal="right" vertical="center"/>
    </xf>
    <xf numFmtId="165" fontId="9" fillId="0" borderId="0" xfId="0" applyNumberFormat="1" applyFont="1" applyAlignment="1">
      <alignment horizontal="right" vertical="center" wrapText="1"/>
    </xf>
    <xf numFmtId="0" fontId="6" fillId="0" borderId="0" xfId="0" applyFont="1" applyAlignment="1">
      <alignment horizontal="right" vertical="center"/>
    </xf>
    <xf numFmtId="0" fontId="5" fillId="2" borderId="0" xfId="6" applyNumberFormat="1" applyFont="1" applyAlignment="1"/>
    <xf numFmtId="0" fontId="12" fillId="0" borderId="0" xfId="0" applyFont="1"/>
    <xf numFmtId="0" fontId="6" fillId="0" borderId="0" xfId="0" applyFont="1" applyAlignment="1">
      <alignment vertical="top"/>
    </xf>
    <xf numFmtId="0" fontId="9" fillId="0" borderId="0" xfId="0" applyFont="1"/>
    <xf numFmtId="0" fontId="13" fillId="2" borderId="0" xfId="6" applyNumberFormat="1" applyFont="1" applyAlignment="1">
      <alignment vertical="top" wrapText="1"/>
    </xf>
    <xf numFmtId="4" fontId="1" fillId="2" borderId="0" xfId="6" applyNumberFormat="1" applyFont="1" applyAlignment="1" applyProtection="1">
      <alignment horizontal="right"/>
      <protection locked="0"/>
    </xf>
    <xf numFmtId="0" fontId="1" fillId="2" borderId="0" xfId="6" applyNumberFormat="1" applyFont="1" applyAlignment="1"/>
    <xf numFmtId="0" fontId="7" fillId="2" borderId="0" xfId="6" applyNumberFormat="1" applyAlignment="1">
      <alignment vertical="top"/>
    </xf>
    <xf numFmtId="0" fontId="5" fillId="2" borderId="0" xfId="6" applyNumberFormat="1" applyFont="1" applyAlignment="1">
      <alignment horizontal="justify" vertical="top"/>
    </xf>
    <xf numFmtId="0" fontId="6" fillId="0" borderId="0" xfId="4" applyFont="1" applyAlignment="1">
      <alignment vertical="top" wrapText="1"/>
    </xf>
    <xf numFmtId="164" fontId="4" fillId="0" borderId="0" xfId="5" applyFont="1">
      <alignment horizontal="left" vertical="top"/>
    </xf>
    <xf numFmtId="0" fontId="4" fillId="0" borderId="0" xfId="4" applyFont="1">
      <alignment horizontal="justify" vertical="top" wrapText="1"/>
    </xf>
    <xf numFmtId="0" fontId="4" fillId="0" borderId="0" xfId="3" applyFont="1">
      <alignment horizontal="right"/>
    </xf>
    <xf numFmtId="4" fontId="4" fillId="0" borderId="0" xfId="2" applyFont="1">
      <alignment horizontal="right"/>
    </xf>
    <xf numFmtId="4" fontId="4" fillId="0" borderId="0" xfId="1" applyFont="1">
      <alignment horizontal="right"/>
      <protection locked="0"/>
    </xf>
    <xf numFmtId="164" fontId="1" fillId="2" borderId="0" xfId="6" applyFont="1">
      <alignment horizontal="left" vertical="top"/>
    </xf>
    <xf numFmtId="0" fontId="1" fillId="2" borderId="0" xfId="6" applyNumberFormat="1" applyFont="1" applyAlignment="1">
      <alignment horizontal="justify" vertical="top" wrapText="1"/>
    </xf>
    <xf numFmtId="0" fontId="1" fillId="2" borderId="0" xfId="6" applyNumberFormat="1" applyFont="1" applyAlignment="1">
      <alignment horizontal="right"/>
    </xf>
    <xf numFmtId="4" fontId="1" fillId="2" borderId="0" xfId="6" applyNumberFormat="1" applyFont="1" applyAlignment="1">
      <alignment horizontal="right"/>
    </xf>
    <xf numFmtId="0" fontId="7" fillId="0" borderId="0" xfId="4" applyFont="1">
      <alignment horizontal="justify" vertical="top" wrapText="1"/>
    </xf>
    <xf numFmtId="164" fontId="14" fillId="2" borderId="0" xfId="6" applyFont="1" applyAlignment="1">
      <alignment horizontal="center" vertical="center" wrapText="1"/>
    </xf>
    <xf numFmtId="0" fontId="14" fillId="2" borderId="0" xfId="6" applyNumberFormat="1" applyFont="1" applyAlignment="1">
      <alignment horizontal="left" vertical="center" wrapText="1"/>
    </xf>
    <xf numFmtId="0" fontId="14" fillId="2" borderId="0" xfId="6" applyNumberFormat="1" applyFont="1" applyAlignment="1">
      <alignment horizontal="center" vertical="center" wrapText="1"/>
    </xf>
    <xf numFmtId="4" fontId="14" fillId="2" borderId="0" xfId="6" applyNumberFormat="1" applyFont="1" applyAlignment="1">
      <alignment horizontal="center" vertical="center" wrapText="1"/>
    </xf>
    <xf numFmtId="4" fontId="14" fillId="2" borderId="0" xfId="6" applyNumberFormat="1" applyFont="1" applyAlignment="1" applyProtection="1">
      <alignment horizontal="center" vertical="center" wrapText="1"/>
      <protection locked="0"/>
    </xf>
    <xf numFmtId="164" fontId="14" fillId="2" borderId="0" xfId="6" applyFont="1">
      <alignment horizontal="left" vertical="top"/>
    </xf>
    <xf numFmtId="0" fontId="14" fillId="2" borderId="0" xfId="6" applyNumberFormat="1" applyFont="1" applyAlignment="1">
      <alignment horizontal="justify" vertical="top" wrapText="1"/>
    </xf>
    <xf numFmtId="0" fontId="14" fillId="2" borderId="0" xfId="6" applyNumberFormat="1" applyFont="1" applyAlignment="1">
      <alignment horizontal="right"/>
    </xf>
    <xf numFmtId="4" fontId="14" fillId="2" borderId="0" xfId="6" applyNumberFormat="1" applyFont="1" applyAlignment="1">
      <alignment horizontal="right"/>
    </xf>
    <xf numFmtId="4" fontId="14" fillId="2" borderId="0" xfId="6" applyNumberFormat="1" applyFont="1" applyAlignment="1" applyProtection="1">
      <alignment horizontal="right"/>
      <protection locked="0"/>
    </xf>
    <xf numFmtId="0" fontId="14" fillId="2" borderId="0" xfId="6" applyNumberFormat="1" applyFont="1" applyAlignment="1"/>
    <xf numFmtId="164" fontId="9" fillId="0" borderId="0" xfId="5" applyFont="1">
      <alignment horizontal="left" vertical="top"/>
    </xf>
    <xf numFmtId="0" fontId="9" fillId="0" borderId="0" xfId="4" applyFont="1">
      <alignment horizontal="justify" vertical="top" wrapText="1"/>
    </xf>
    <xf numFmtId="0" fontId="9" fillId="0" borderId="0" xfId="3" applyFont="1">
      <alignment horizontal="right"/>
    </xf>
    <xf numFmtId="4" fontId="9" fillId="0" borderId="0" xfId="2" applyFont="1">
      <alignment horizontal="right"/>
    </xf>
    <xf numFmtId="4" fontId="9" fillId="0" borderId="0" xfId="1" applyFont="1" applyFill="1">
      <alignment horizontal="right"/>
      <protection locked="0"/>
    </xf>
    <xf numFmtId="0" fontId="14" fillId="0" borderId="0" xfId="4" applyFont="1">
      <alignment horizontal="justify" vertical="top" wrapText="1"/>
    </xf>
    <xf numFmtId="4" fontId="9" fillId="0" borderId="0" xfId="2" applyFont="1" applyFill="1">
      <alignment horizontal="right"/>
    </xf>
    <xf numFmtId="0" fontId="9" fillId="0" borderId="0" xfId="3" applyFont="1" applyFill="1">
      <alignment horizontal="right"/>
    </xf>
    <xf numFmtId="0" fontId="9" fillId="0" borderId="0" xfId="0" applyFont="1" applyFill="1"/>
    <xf numFmtId="4" fontId="9" fillId="0" borderId="0" xfId="1" applyFont="1">
      <alignment horizontal="right"/>
      <protection locked="0"/>
    </xf>
    <xf numFmtId="164" fontId="9" fillId="0" borderId="0" xfId="5" applyFont="1" applyFill="1">
      <alignment horizontal="left" vertical="top"/>
    </xf>
    <xf numFmtId="0" fontId="14" fillId="0" borderId="0" xfId="0" applyFont="1" applyAlignment="1">
      <alignment vertical="top"/>
    </xf>
    <xf numFmtId="0" fontId="14" fillId="0" borderId="0" xfId="0" applyFont="1" applyAlignment="1">
      <alignment horizontal="right" wrapText="1"/>
    </xf>
    <xf numFmtId="4" fontId="14" fillId="0" borderId="0" xfId="0" applyNumberFormat="1" applyFont="1" applyAlignment="1">
      <alignment horizontal="right" wrapText="1"/>
    </xf>
    <xf numFmtId="0" fontId="9" fillId="0" borderId="0" xfId="0" applyFont="1" applyAlignment="1">
      <alignment vertical="top" wrapText="1"/>
    </xf>
    <xf numFmtId="0" fontId="9" fillId="0" borderId="0" xfId="0" applyFont="1" applyAlignment="1" applyProtection="1">
      <alignment horizontal="left" vertical="top" wrapText="1"/>
      <protection locked="0"/>
    </xf>
    <xf numFmtId="0" fontId="9" fillId="0" borderId="0" xfId="0" applyFont="1" applyAlignment="1">
      <alignment horizontal="right" wrapText="1"/>
    </xf>
    <xf numFmtId="4" fontId="9" fillId="0" borderId="0" xfId="0" applyNumberFormat="1" applyFont="1" applyAlignment="1">
      <alignment horizontal="right" wrapText="1"/>
    </xf>
    <xf numFmtId="0" fontId="14" fillId="0" borderId="0" xfId="0" applyFont="1" applyAlignment="1">
      <alignment vertical="top" wrapText="1"/>
    </xf>
    <xf numFmtId="0" fontId="9" fillId="0" borderId="0" xfId="0" applyFont="1" applyAlignment="1">
      <alignment horizontal="right"/>
    </xf>
    <xf numFmtId="0" fontId="9" fillId="0" borderId="0" xfId="0" applyFont="1" applyAlignment="1">
      <alignment horizontal="justify" vertical="top" wrapText="1"/>
    </xf>
    <xf numFmtId="1" fontId="16" fillId="0" borderId="0" xfId="0" applyNumberFormat="1" applyFont="1" applyAlignment="1">
      <alignment horizontal="justify" vertical="top" wrapText="1"/>
    </xf>
    <xf numFmtId="49" fontId="9" fillId="0" borderId="0" xfId="0" applyNumberFormat="1" applyFont="1" applyAlignment="1">
      <alignment horizontal="justify" vertical="top" wrapText="1"/>
    </xf>
    <xf numFmtId="1" fontId="9" fillId="0" borderId="0" xfId="0" applyNumberFormat="1" applyFont="1" applyAlignment="1">
      <alignment horizontal="justify" vertical="top" wrapText="1"/>
    </xf>
    <xf numFmtId="0" fontId="15" fillId="0" borderId="0" xfId="4" applyFont="1" applyFill="1">
      <alignment horizontal="justify" vertical="top" wrapText="1"/>
    </xf>
    <xf numFmtId="0" fontId="9" fillId="0" borderId="0" xfId="0" applyFont="1" applyAlignment="1">
      <alignment wrapText="1"/>
    </xf>
    <xf numFmtId="0" fontId="9" fillId="0" borderId="0" xfId="0" applyFont="1" applyFill="1" applyAlignment="1">
      <alignment wrapText="1"/>
    </xf>
    <xf numFmtId="0" fontId="9" fillId="0" borderId="0" xfId="4" quotePrefix="1" applyFont="1">
      <alignment horizontal="justify" vertical="top" wrapText="1"/>
    </xf>
    <xf numFmtId="0" fontId="14" fillId="2" borderId="0" xfId="6" applyNumberFormat="1" applyFont="1" applyAlignment="1">
      <alignment vertical="top" wrapText="1"/>
    </xf>
    <xf numFmtId="164" fontId="6" fillId="0" borderId="0" xfId="5" applyFont="1" applyFill="1">
      <alignment horizontal="left" vertical="top"/>
    </xf>
    <xf numFmtId="0" fontId="6" fillId="0" borderId="0" xfId="4" applyFont="1" applyFill="1">
      <alignment horizontal="justify" vertical="top" wrapText="1"/>
    </xf>
    <xf numFmtId="0" fontId="6" fillId="0" borderId="0" xfId="3" applyFont="1" applyFill="1">
      <alignment horizontal="right"/>
    </xf>
    <xf numFmtId="4" fontId="6" fillId="0" borderId="0" xfId="2" applyFont="1" applyFill="1">
      <alignment horizontal="right"/>
    </xf>
    <xf numFmtId="4" fontId="6" fillId="0" borderId="0" xfId="1" applyFont="1" applyFill="1">
      <alignment horizontal="right"/>
      <protection locked="0"/>
    </xf>
    <xf numFmtId="0" fontId="5" fillId="0" borderId="0" xfId="6" applyNumberFormat="1" applyFont="1" applyFill="1" applyAlignment="1"/>
    <xf numFmtId="0" fontId="6" fillId="0" borderId="0" xfId="0" applyFont="1" applyFill="1"/>
    <xf numFmtId="0" fontId="7" fillId="0" borderId="0" xfId="4" applyFont="1" applyFill="1">
      <alignment horizontal="justify" vertical="top" wrapText="1"/>
    </xf>
    <xf numFmtId="0" fontId="6" fillId="0" borderId="0" xfId="0" applyFont="1" applyFill="1" applyAlignment="1">
      <alignment vertical="top"/>
    </xf>
    <xf numFmtId="0" fontId="5" fillId="0" borderId="0" xfId="6" applyNumberFormat="1" applyFont="1" applyFill="1" applyAlignment="1">
      <alignment vertical="top"/>
    </xf>
    <xf numFmtId="0" fontId="3" fillId="2" borderId="0" xfId="6" applyNumberFormat="1" applyFont="1" applyAlignment="1">
      <alignment horizontal="center" vertical="center" wrapText="1"/>
    </xf>
    <xf numFmtId="0" fontId="3" fillId="0" borderId="0" xfId="0" applyFont="1" applyAlignment="1">
      <alignment horizontal="center" vertical="center" wrapText="1"/>
    </xf>
    <xf numFmtId="0" fontId="3" fillId="2" borderId="0" xfId="6" applyNumberFormat="1" applyFont="1" applyAlignment="1">
      <alignment horizontal="center" vertical="top" wrapText="1"/>
    </xf>
  </cellXfs>
  <cellStyles count="9">
    <cellStyle name="Energetska" xfId="8" xr:uid="{6ED601FF-EA59-4E29-B97A-2A24FCC35E9C}"/>
    <cellStyle name="Istaknuto" xfId="6" xr:uid="{50868B00-27EE-4463-BAF0-BCF2696D479F}"/>
    <cellStyle name="Jedinica mjere" xfId="3" xr:uid="{557204E3-4CA3-464B-9C1F-631E16CF1E9E}"/>
    <cellStyle name="Jedinična cijena" xfId="1" xr:uid="{5A686727-3124-40AA-8B12-3D9C84F46974}"/>
    <cellStyle name="Količina, cijena" xfId="2" xr:uid="{C0864127-DDCB-4DEF-A17D-5072E00E0296}"/>
    <cellStyle name="Konstruktivna" xfId="7" xr:uid="{FB899CCC-9107-4AB8-BE42-7F1603AE77FA}"/>
    <cellStyle name="Normal" xfId="0" builtinId="0"/>
    <cellStyle name="Redni broj" xfId="5" xr:uid="{CD637679-E527-4D37-8E55-D1F605D87DC0}"/>
    <cellStyle name="Stavka" xfId="4" xr:uid="{78CC9F53-5A84-4543-B8AD-190EF62B685E}"/>
  </cellStyles>
  <dxfs count="0"/>
  <tableStyles count="0" defaultTableStyle="TableStyleMedium2" defaultPivotStyle="PivotStyleLight16"/>
  <colors>
    <mruColors>
      <color rgb="FFFF6464"/>
      <color rgb="FFE6E6E6"/>
      <color rgb="FF0032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101600</xdr:colOff>
      <xdr:row>80</xdr:row>
      <xdr:rowOff>0</xdr:rowOff>
    </xdr:from>
    <xdr:ext cx="197926" cy="264560"/>
    <xdr:sp macro="" textlink="">
      <xdr:nvSpPr>
        <xdr:cNvPr id="2" name="TextBox 1">
          <a:extLst>
            <a:ext uri="{FF2B5EF4-FFF2-40B4-BE49-F238E27FC236}">
              <a16:creationId xmlns:a16="http://schemas.microsoft.com/office/drawing/2014/main" id="{583CB657-09A9-4C85-936D-7AE9AAD325F5}"/>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84731" cy="264560"/>
    <xdr:sp macro="" textlink="">
      <xdr:nvSpPr>
        <xdr:cNvPr id="3" name="TextBox 2">
          <a:extLst>
            <a:ext uri="{FF2B5EF4-FFF2-40B4-BE49-F238E27FC236}">
              <a16:creationId xmlns:a16="http://schemas.microsoft.com/office/drawing/2014/main" id="{6010D597-0A92-41C2-A100-545227DE5262}"/>
            </a:ext>
          </a:extLst>
        </xdr:cNvPr>
        <xdr:cNvSpPr txBox="1"/>
      </xdr:nvSpPr>
      <xdr:spPr>
        <a:xfrm>
          <a:off x="3502991" y="7653130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84731" cy="264560"/>
    <xdr:sp macro="" textlink="">
      <xdr:nvSpPr>
        <xdr:cNvPr id="4" name="TextBox 3">
          <a:extLst>
            <a:ext uri="{FF2B5EF4-FFF2-40B4-BE49-F238E27FC236}">
              <a16:creationId xmlns:a16="http://schemas.microsoft.com/office/drawing/2014/main" id="{60A7C607-EAD0-4AC9-A610-B8083C390193}"/>
            </a:ext>
          </a:extLst>
        </xdr:cNvPr>
        <xdr:cNvSpPr txBox="1"/>
      </xdr:nvSpPr>
      <xdr:spPr>
        <a:xfrm>
          <a:off x="3502991" y="7653130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5" name="TextBox 8">
          <a:extLst>
            <a:ext uri="{FF2B5EF4-FFF2-40B4-BE49-F238E27FC236}">
              <a16:creationId xmlns:a16="http://schemas.microsoft.com/office/drawing/2014/main" id="{E539070A-74A5-4181-B2D7-288E3ABD1A7D}"/>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6" name="TextBox 9">
          <a:extLst>
            <a:ext uri="{FF2B5EF4-FFF2-40B4-BE49-F238E27FC236}">
              <a16:creationId xmlns:a16="http://schemas.microsoft.com/office/drawing/2014/main" id="{B0EDB993-E123-477A-8967-CB5FDBF84024}"/>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7" name="TextBox 10">
          <a:extLst>
            <a:ext uri="{FF2B5EF4-FFF2-40B4-BE49-F238E27FC236}">
              <a16:creationId xmlns:a16="http://schemas.microsoft.com/office/drawing/2014/main" id="{39EBDAC3-DA68-49D8-A7D6-D1FB9DEAA11A}"/>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8" name="TextBox 11">
          <a:extLst>
            <a:ext uri="{FF2B5EF4-FFF2-40B4-BE49-F238E27FC236}">
              <a16:creationId xmlns:a16="http://schemas.microsoft.com/office/drawing/2014/main" id="{38CEFC5C-D8ED-4300-B772-FA2DDF7A7F79}"/>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9" name="TextBox 12">
          <a:extLst>
            <a:ext uri="{FF2B5EF4-FFF2-40B4-BE49-F238E27FC236}">
              <a16:creationId xmlns:a16="http://schemas.microsoft.com/office/drawing/2014/main" id="{48697D31-9C33-488E-8FA0-69EE5DABC858}"/>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10" name="TextBox 13">
          <a:extLst>
            <a:ext uri="{FF2B5EF4-FFF2-40B4-BE49-F238E27FC236}">
              <a16:creationId xmlns:a16="http://schemas.microsoft.com/office/drawing/2014/main" id="{EAB431EA-095B-4A62-ADE9-D39D2865918C}"/>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11" name="TextBox 14">
          <a:extLst>
            <a:ext uri="{FF2B5EF4-FFF2-40B4-BE49-F238E27FC236}">
              <a16:creationId xmlns:a16="http://schemas.microsoft.com/office/drawing/2014/main" id="{C00DF37E-0B63-4343-9899-AEA0DC23A353}"/>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12" name="TextBox 15">
          <a:extLst>
            <a:ext uri="{FF2B5EF4-FFF2-40B4-BE49-F238E27FC236}">
              <a16:creationId xmlns:a16="http://schemas.microsoft.com/office/drawing/2014/main" id="{83C37313-7CAB-4219-ABDE-24483D3C1C35}"/>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13" name="TextBox 16">
          <a:extLst>
            <a:ext uri="{FF2B5EF4-FFF2-40B4-BE49-F238E27FC236}">
              <a16:creationId xmlns:a16="http://schemas.microsoft.com/office/drawing/2014/main" id="{0CC7F986-1AE2-45E6-83BF-9EA11452B6AC}"/>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14" name="TextBox 17">
          <a:extLst>
            <a:ext uri="{FF2B5EF4-FFF2-40B4-BE49-F238E27FC236}">
              <a16:creationId xmlns:a16="http://schemas.microsoft.com/office/drawing/2014/main" id="{431DD15E-0B12-41FA-A778-6784E0A3FD31}"/>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15" name="TextBox 18">
          <a:extLst>
            <a:ext uri="{FF2B5EF4-FFF2-40B4-BE49-F238E27FC236}">
              <a16:creationId xmlns:a16="http://schemas.microsoft.com/office/drawing/2014/main" id="{998707A8-740D-4433-909D-08AC13033219}"/>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16" name="TextBox 19">
          <a:extLst>
            <a:ext uri="{FF2B5EF4-FFF2-40B4-BE49-F238E27FC236}">
              <a16:creationId xmlns:a16="http://schemas.microsoft.com/office/drawing/2014/main" id="{05B359D4-EB27-468A-883E-694D577596E6}"/>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84731" cy="264560"/>
    <xdr:sp macro="" textlink="">
      <xdr:nvSpPr>
        <xdr:cNvPr id="18" name="TextBox 17">
          <a:extLst>
            <a:ext uri="{FF2B5EF4-FFF2-40B4-BE49-F238E27FC236}">
              <a16:creationId xmlns:a16="http://schemas.microsoft.com/office/drawing/2014/main" id="{FAD5E124-9E0F-494C-AD28-285401D959A7}"/>
            </a:ext>
          </a:extLst>
        </xdr:cNvPr>
        <xdr:cNvSpPr txBox="1"/>
      </xdr:nvSpPr>
      <xdr:spPr>
        <a:xfrm>
          <a:off x="3502991" y="7653130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19" name="TextBox 12">
          <a:extLst>
            <a:ext uri="{FF2B5EF4-FFF2-40B4-BE49-F238E27FC236}">
              <a16:creationId xmlns:a16="http://schemas.microsoft.com/office/drawing/2014/main" id="{7FA52325-6155-4D55-A780-C62DB9F53314}"/>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20" name="TextBox 13">
          <a:extLst>
            <a:ext uri="{FF2B5EF4-FFF2-40B4-BE49-F238E27FC236}">
              <a16:creationId xmlns:a16="http://schemas.microsoft.com/office/drawing/2014/main" id="{ACAE68B1-27B1-465E-8399-14977A0FFA44}"/>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21" name="TextBox 14">
          <a:extLst>
            <a:ext uri="{FF2B5EF4-FFF2-40B4-BE49-F238E27FC236}">
              <a16:creationId xmlns:a16="http://schemas.microsoft.com/office/drawing/2014/main" id="{95C764D9-F7C1-4FB2-A9C3-DF4F24C2DC47}"/>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22" name="TextBox 15">
          <a:extLst>
            <a:ext uri="{FF2B5EF4-FFF2-40B4-BE49-F238E27FC236}">
              <a16:creationId xmlns:a16="http://schemas.microsoft.com/office/drawing/2014/main" id="{DC997524-8FFB-445C-B2C9-0EDF29E02FBF}"/>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23" name="TextBox 16">
          <a:extLst>
            <a:ext uri="{FF2B5EF4-FFF2-40B4-BE49-F238E27FC236}">
              <a16:creationId xmlns:a16="http://schemas.microsoft.com/office/drawing/2014/main" id="{64243818-61B3-4FC8-B159-8E7080D55CF9}"/>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24" name="TextBox 17">
          <a:extLst>
            <a:ext uri="{FF2B5EF4-FFF2-40B4-BE49-F238E27FC236}">
              <a16:creationId xmlns:a16="http://schemas.microsoft.com/office/drawing/2014/main" id="{FC477E17-C911-4BD5-A95B-E887ADE15201}"/>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25" name="TextBox 18">
          <a:extLst>
            <a:ext uri="{FF2B5EF4-FFF2-40B4-BE49-F238E27FC236}">
              <a16:creationId xmlns:a16="http://schemas.microsoft.com/office/drawing/2014/main" id="{2BE38BD9-C1A0-43DF-B764-CA49E3E3FE5E}"/>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80</xdr:row>
      <xdr:rowOff>0</xdr:rowOff>
    </xdr:from>
    <xdr:ext cx="197926" cy="264560"/>
    <xdr:sp macro="" textlink="">
      <xdr:nvSpPr>
        <xdr:cNvPr id="26" name="TextBox 19">
          <a:extLst>
            <a:ext uri="{FF2B5EF4-FFF2-40B4-BE49-F238E27FC236}">
              <a16:creationId xmlns:a16="http://schemas.microsoft.com/office/drawing/2014/main" id="{91865C8C-8D3D-4CE5-B7BE-39F51A76BDE5}"/>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101600</xdr:colOff>
      <xdr:row>114</xdr:row>
      <xdr:rowOff>0</xdr:rowOff>
    </xdr:from>
    <xdr:ext cx="197926" cy="264560"/>
    <xdr:sp macro="" textlink="">
      <xdr:nvSpPr>
        <xdr:cNvPr id="2" name="TextBox 1">
          <a:extLst>
            <a:ext uri="{FF2B5EF4-FFF2-40B4-BE49-F238E27FC236}">
              <a16:creationId xmlns:a16="http://schemas.microsoft.com/office/drawing/2014/main" id="{5BF0F721-76F9-478D-9DEC-C67B6B091BC3}"/>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84731" cy="264560"/>
    <xdr:sp macro="" textlink="">
      <xdr:nvSpPr>
        <xdr:cNvPr id="3" name="TextBox 2">
          <a:extLst>
            <a:ext uri="{FF2B5EF4-FFF2-40B4-BE49-F238E27FC236}">
              <a16:creationId xmlns:a16="http://schemas.microsoft.com/office/drawing/2014/main" id="{1361C234-4023-41BD-B4BD-1B5206704562}"/>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84731" cy="264560"/>
    <xdr:sp macro="" textlink="">
      <xdr:nvSpPr>
        <xdr:cNvPr id="4" name="TextBox 3">
          <a:extLst>
            <a:ext uri="{FF2B5EF4-FFF2-40B4-BE49-F238E27FC236}">
              <a16:creationId xmlns:a16="http://schemas.microsoft.com/office/drawing/2014/main" id="{AD768DA7-2426-4257-A584-50DB7D67E408}"/>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5" name="TextBox 8">
          <a:extLst>
            <a:ext uri="{FF2B5EF4-FFF2-40B4-BE49-F238E27FC236}">
              <a16:creationId xmlns:a16="http://schemas.microsoft.com/office/drawing/2014/main" id="{16AB341F-5F6F-4C6E-8A05-6EF26E8856C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6" name="TextBox 9">
          <a:extLst>
            <a:ext uri="{FF2B5EF4-FFF2-40B4-BE49-F238E27FC236}">
              <a16:creationId xmlns:a16="http://schemas.microsoft.com/office/drawing/2014/main" id="{E575A67D-CBD2-43C9-B947-66DFE4015FF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7" name="TextBox 10">
          <a:extLst>
            <a:ext uri="{FF2B5EF4-FFF2-40B4-BE49-F238E27FC236}">
              <a16:creationId xmlns:a16="http://schemas.microsoft.com/office/drawing/2014/main" id="{A7677458-B7A5-494D-9253-CD5BF131091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8" name="TextBox 11">
          <a:extLst>
            <a:ext uri="{FF2B5EF4-FFF2-40B4-BE49-F238E27FC236}">
              <a16:creationId xmlns:a16="http://schemas.microsoft.com/office/drawing/2014/main" id="{82A62E3B-BD78-46CD-84BD-850022FA350A}"/>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9" name="TextBox 12">
          <a:extLst>
            <a:ext uri="{FF2B5EF4-FFF2-40B4-BE49-F238E27FC236}">
              <a16:creationId xmlns:a16="http://schemas.microsoft.com/office/drawing/2014/main" id="{E2182E53-6834-49AD-86C9-D9BF87F5EB0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10" name="TextBox 13">
          <a:extLst>
            <a:ext uri="{FF2B5EF4-FFF2-40B4-BE49-F238E27FC236}">
              <a16:creationId xmlns:a16="http://schemas.microsoft.com/office/drawing/2014/main" id="{D10BBBD3-16B9-478E-ADA1-AED24F761AF3}"/>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11" name="TextBox 14">
          <a:extLst>
            <a:ext uri="{FF2B5EF4-FFF2-40B4-BE49-F238E27FC236}">
              <a16:creationId xmlns:a16="http://schemas.microsoft.com/office/drawing/2014/main" id="{AB08194C-A246-490F-A357-E783BB6614B6}"/>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12" name="TextBox 15">
          <a:extLst>
            <a:ext uri="{FF2B5EF4-FFF2-40B4-BE49-F238E27FC236}">
              <a16:creationId xmlns:a16="http://schemas.microsoft.com/office/drawing/2014/main" id="{5E0153B6-EF67-4F97-85B0-443CC29339EE}"/>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13" name="TextBox 16">
          <a:extLst>
            <a:ext uri="{FF2B5EF4-FFF2-40B4-BE49-F238E27FC236}">
              <a16:creationId xmlns:a16="http://schemas.microsoft.com/office/drawing/2014/main" id="{A9B0C6E2-B130-4EFD-A534-F988ECA5BE16}"/>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14" name="TextBox 17">
          <a:extLst>
            <a:ext uri="{FF2B5EF4-FFF2-40B4-BE49-F238E27FC236}">
              <a16:creationId xmlns:a16="http://schemas.microsoft.com/office/drawing/2014/main" id="{53804949-0480-47B4-9434-71A0C3EB55A4}"/>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15" name="TextBox 18">
          <a:extLst>
            <a:ext uri="{FF2B5EF4-FFF2-40B4-BE49-F238E27FC236}">
              <a16:creationId xmlns:a16="http://schemas.microsoft.com/office/drawing/2014/main" id="{95BB14DC-888D-46DF-9C4F-04F3DD509DDF}"/>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16" name="TextBox 19">
          <a:extLst>
            <a:ext uri="{FF2B5EF4-FFF2-40B4-BE49-F238E27FC236}">
              <a16:creationId xmlns:a16="http://schemas.microsoft.com/office/drawing/2014/main" id="{29767CAA-5A01-4795-888C-41E9A2BDB7E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84731" cy="264560"/>
    <xdr:sp macro="" textlink="">
      <xdr:nvSpPr>
        <xdr:cNvPr id="17" name="TextBox 16">
          <a:extLst>
            <a:ext uri="{FF2B5EF4-FFF2-40B4-BE49-F238E27FC236}">
              <a16:creationId xmlns:a16="http://schemas.microsoft.com/office/drawing/2014/main" id="{0EDFEACA-8098-400F-B241-2DD2245682BA}"/>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18" name="TextBox 12">
          <a:extLst>
            <a:ext uri="{FF2B5EF4-FFF2-40B4-BE49-F238E27FC236}">
              <a16:creationId xmlns:a16="http://schemas.microsoft.com/office/drawing/2014/main" id="{A0807439-DC2D-481A-AFA8-C59993E44A01}"/>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19" name="TextBox 13">
          <a:extLst>
            <a:ext uri="{FF2B5EF4-FFF2-40B4-BE49-F238E27FC236}">
              <a16:creationId xmlns:a16="http://schemas.microsoft.com/office/drawing/2014/main" id="{9C2488B7-F09C-432E-BB3C-B04B2789F7A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20" name="TextBox 14">
          <a:extLst>
            <a:ext uri="{FF2B5EF4-FFF2-40B4-BE49-F238E27FC236}">
              <a16:creationId xmlns:a16="http://schemas.microsoft.com/office/drawing/2014/main" id="{4F131460-D8F2-4D7E-A9DF-280B2AA21C89}"/>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21" name="TextBox 15">
          <a:extLst>
            <a:ext uri="{FF2B5EF4-FFF2-40B4-BE49-F238E27FC236}">
              <a16:creationId xmlns:a16="http://schemas.microsoft.com/office/drawing/2014/main" id="{702EBCBD-40D5-44E6-BB79-FE4786AC68F9}"/>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22" name="TextBox 16">
          <a:extLst>
            <a:ext uri="{FF2B5EF4-FFF2-40B4-BE49-F238E27FC236}">
              <a16:creationId xmlns:a16="http://schemas.microsoft.com/office/drawing/2014/main" id="{EC619960-0A8B-430D-8C21-13B15F7D9EC2}"/>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23" name="TextBox 17">
          <a:extLst>
            <a:ext uri="{FF2B5EF4-FFF2-40B4-BE49-F238E27FC236}">
              <a16:creationId xmlns:a16="http://schemas.microsoft.com/office/drawing/2014/main" id="{85E63246-ECB8-4F9D-8678-AF7D20ED208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24" name="TextBox 18">
          <a:extLst>
            <a:ext uri="{FF2B5EF4-FFF2-40B4-BE49-F238E27FC236}">
              <a16:creationId xmlns:a16="http://schemas.microsoft.com/office/drawing/2014/main" id="{53FBFD7A-3C65-43EC-9341-CB99D70D98A6}"/>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114</xdr:row>
      <xdr:rowOff>0</xdr:rowOff>
    </xdr:from>
    <xdr:ext cx="197926" cy="264560"/>
    <xdr:sp macro="" textlink="">
      <xdr:nvSpPr>
        <xdr:cNvPr id="25" name="TextBox 19">
          <a:extLst>
            <a:ext uri="{FF2B5EF4-FFF2-40B4-BE49-F238E27FC236}">
              <a16:creationId xmlns:a16="http://schemas.microsoft.com/office/drawing/2014/main" id="{58140E46-146B-45DE-BE06-73A773B91AE4}"/>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2</xdr:col>
      <xdr:colOff>1603375</xdr:colOff>
      <xdr:row>9</xdr:row>
      <xdr:rowOff>0</xdr:rowOff>
    </xdr:from>
    <xdr:ext cx="184731" cy="270859"/>
    <xdr:sp macro="" textlink="">
      <xdr:nvSpPr>
        <xdr:cNvPr id="26" name="TextBox 25">
          <a:extLst>
            <a:ext uri="{FF2B5EF4-FFF2-40B4-BE49-F238E27FC236}">
              <a16:creationId xmlns:a16="http://schemas.microsoft.com/office/drawing/2014/main" id="{841398A4-988D-4026-B31F-D161722F7338}"/>
            </a:ext>
          </a:extLst>
        </xdr:cNvPr>
        <xdr:cNvSpPr txBox="1"/>
      </xdr:nvSpPr>
      <xdr:spPr>
        <a:xfrm>
          <a:off x="1990725" y="13930630"/>
          <a:ext cx="184731" cy="2708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101600</xdr:colOff>
      <xdr:row>7</xdr:row>
      <xdr:rowOff>0</xdr:rowOff>
    </xdr:from>
    <xdr:ext cx="197926" cy="264560"/>
    <xdr:sp macro="" textlink="">
      <xdr:nvSpPr>
        <xdr:cNvPr id="2" name="TextBox 1">
          <a:extLst>
            <a:ext uri="{FF2B5EF4-FFF2-40B4-BE49-F238E27FC236}">
              <a16:creationId xmlns:a16="http://schemas.microsoft.com/office/drawing/2014/main" id="{05CA8FB7-D16B-47CA-9C49-E0073904057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84731" cy="264560"/>
    <xdr:sp macro="" textlink="">
      <xdr:nvSpPr>
        <xdr:cNvPr id="3" name="TextBox 2">
          <a:extLst>
            <a:ext uri="{FF2B5EF4-FFF2-40B4-BE49-F238E27FC236}">
              <a16:creationId xmlns:a16="http://schemas.microsoft.com/office/drawing/2014/main" id="{2E71EF7C-0764-4C62-98B3-9B7E2EC77E62}"/>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84731" cy="264560"/>
    <xdr:sp macro="" textlink="">
      <xdr:nvSpPr>
        <xdr:cNvPr id="4" name="TextBox 3">
          <a:extLst>
            <a:ext uri="{FF2B5EF4-FFF2-40B4-BE49-F238E27FC236}">
              <a16:creationId xmlns:a16="http://schemas.microsoft.com/office/drawing/2014/main" id="{5C5A3345-E727-4AB0-889A-D328CE91659B}"/>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5" name="TextBox 8">
          <a:extLst>
            <a:ext uri="{FF2B5EF4-FFF2-40B4-BE49-F238E27FC236}">
              <a16:creationId xmlns:a16="http://schemas.microsoft.com/office/drawing/2014/main" id="{21D331E0-1E48-4FEC-9CB0-065AB7B9D67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6" name="TextBox 9">
          <a:extLst>
            <a:ext uri="{FF2B5EF4-FFF2-40B4-BE49-F238E27FC236}">
              <a16:creationId xmlns:a16="http://schemas.microsoft.com/office/drawing/2014/main" id="{8B4BBECE-D846-4E21-BC69-8CCE58F31D7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7" name="TextBox 10">
          <a:extLst>
            <a:ext uri="{FF2B5EF4-FFF2-40B4-BE49-F238E27FC236}">
              <a16:creationId xmlns:a16="http://schemas.microsoft.com/office/drawing/2014/main" id="{34AA97C0-A07F-4AFE-AEA8-9D81ADC941D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8" name="TextBox 11">
          <a:extLst>
            <a:ext uri="{FF2B5EF4-FFF2-40B4-BE49-F238E27FC236}">
              <a16:creationId xmlns:a16="http://schemas.microsoft.com/office/drawing/2014/main" id="{4110FBF0-5F39-43DE-A358-9C81109D812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9" name="TextBox 12">
          <a:extLst>
            <a:ext uri="{FF2B5EF4-FFF2-40B4-BE49-F238E27FC236}">
              <a16:creationId xmlns:a16="http://schemas.microsoft.com/office/drawing/2014/main" id="{AAE1A423-E3D0-4E2D-8849-BA38C5492B8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10" name="TextBox 13">
          <a:extLst>
            <a:ext uri="{FF2B5EF4-FFF2-40B4-BE49-F238E27FC236}">
              <a16:creationId xmlns:a16="http://schemas.microsoft.com/office/drawing/2014/main" id="{1CF9416D-2B51-491D-A342-40BEC658B692}"/>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11" name="TextBox 14">
          <a:extLst>
            <a:ext uri="{FF2B5EF4-FFF2-40B4-BE49-F238E27FC236}">
              <a16:creationId xmlns:a16="http://schemas.microsoft.com/office/drawing/2014/main" id="{49904DF0-58F3-49E7-A8B8-2D10D0417079}"/>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12" name="TextBox 15">
          <a:extLst>
            <a:ext uri="{FF2B5EF4-FFF2-40B4-BE49-F238E27FC236}">
              <a16:creationId xmlns:a16="http://schemas.microsoft.com/office/drawing/2014/main" id="{6C629464-5DF3-427D-8263-EFA5F07F633C}"/>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13" name="TextBox 16">
          <a:extLst>
            <a:ext uri="{FF2B5EF4-FFF2-40B4-BE49-F238E27FC236}">
              <a16:creationId xmlns:a16="http://schemas.microsoft.com/office/drawing/2014/main" id="{445D5AFE-5151-4DEF-95CC-FD41EAE0D7D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14" name="TextBox 17">
          <a:extLst>
            <a:ext uri="{FF2B5EF4-FFF2-40B4-BE49-F238E27FC236}">
              <a16:creationId xmlns:a16="http://schemas.microsoft.com/office/drawing/2014/main" id="{21B72E6E-2FFD-494B-8744-FDCC1ECAC852}"/>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15" name="TextBox 18">
          <a:extLst>
            <a:ext uri="{FF2B5EF4-FFF2-40B4-BE49-F238E27FC236}">
              <a16:creationId xmlns:a16="http://schemas.microsoft.com/office/drawing/2014/main" id="{F9ED5788-E246-4519-8D6B-1482C8D924A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16" name="TextBox 19">
          <a:extLst>
            <a:ext uri="{FF2B5EF4-FFF2-40B4-BE49-F238E27FC236}">
              <a16:creationId xmlns:a16="http://schemas.microsoft.com/office/drawing/2014/main" id="{BD7A4DC7-43AC-4E9B-BE23-1FFD13FDCFB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84731" cy="264560"/>
    <xdr:sp macro="" textlink="">
      <xdr:nvSpPr>
        <xdr:cNvPr id="17" name="TextBox 16">
          <a:extLst>
            <a:ext uri="{FF2B5EF4-FFF2-40B4-BE49-F238E27FC236}">
              <a16:creationId xmlns:a16="http://schemas.microsoft.com/office/drawing/2014/main" id="{83FAB0C8-8F07-4336-B2D3-F90E04D6A591}"/>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18" name="TextBox 12">
          <a:extLst>
            <a:ext uri="{FF2B5EF4-FFF2-40B4-BE49-F238E27FC236}">
              <a16:creationId xmlns:a16="http://schemas.microsoft.com/office/drawing/2014/main" id="{5A85CA1B-030B-4484-8CCE-DAA740CC875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19" name="TextBox 13">
          <a:extLst>
            <a:ext uri="{FF2B5EF4-FFF2-40B4-BE49-F238E27FC236}">
              <a16:creationId xmlns:a16="http://schemas.microsoft.com/office/drawing/2014/main" id="{3B93CD79-0B02-4E6B-BB0B-F8AF5F9A066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20" name="TextBox 14">
          <a:extLst>
            <a:ext uri="{FF2B5EF4-FFF2-40B4-BE49-F238E27FC236}">
              <a16:creationId xmlns:a16="http://schemas.microsoft.com/office/drawing/2014/main" id="{C70299B0-1FE8-47A1-B64D-2FA4E40667A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21" name="TextBox 15">
          <a:extLst>
            <a:ext uri="{FF2B5EF4-FFF2-40B4-BE49-F238E27FC236}">
              <a16:creationId xmlns:a16="http://schemas.microsoft.com/office/drawing/2014/main" id="{04294D92-A13B-4142-A8B8-FDC36E1940F1}"/>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22" name="TextBox 16">
          <a:extLst>
            <a:ext uri="{FF2B5EF4-FFF2-40B4-BE49-F238E27FC236}">
              <a16:creationId xmlns:a16="http://schemas.microsoft.com/office/drawing/2014/main" id="{1826E232-62B6-48BA-9442-ECA2B3C16D9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23" name="TextBox 17">
          <a:extLst>
            <a:ext uri="{FF2B5EF4-FFF2-40B4-BE49-F238E27FC236}">
              <a16:creationId xmlns:a16="http://schemas.microsoft.com/office/drawing/2014/main" id="{3FB9FE94-35DE-43AD-985B-BBB0D07FCE2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24" name="TextBox 18">
          <a:extLst>
            <a:ext uri="{FF2B5EF4-FFF2-40B4-BE49-F238E27FC236}">
              <a16:creationId xmlns:a16="http://schemas.microsoft.com/office/drawing/2014/main" id="{85966FAC-5B71-44AE-AFC4-8DB3B5E3A27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xdr:row>
      <xdr:rowOff>0</xdr:rowOff>
    </xdr:from>
    <xdr:ext cx="197926" cy="264560"/>
    <xdr:sp macro="" textlink="">
      <xdr:nvSpPr>
        <xdr:cNvPr id="25" name="TextBox 19">
          <a:extLst>
            <a:ext uri="{FF2B5EF4-FFF2-40B4-BE49-F238E27FC236}">
              <a16:creationId xmlns:a16="http://schemas.microsoft.com/office/drawing/2014/main" id="{A32EE9C2-F311-4123-B26F-6DC359A9A9AC}"/>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101600</xdr:colOff>
      <xdr:row>26</xdr:row>
      <xdr:rowOff>0</xdr:rowOff>
    </xdr:from>
    <xdr:ext cx="197926" cy="264560"/>
    <xdr:sp macro="" textlink="">
      <xdr:nvSpPr>
        <xdr:cNvPr id="2" name="TextBox 1">
          <a:extLst>
            <a:ext uri="{FF2B5EF4-FFF2-40B4-BE49-F238E27FC236}">
              <a16:creationId xmlns:a16="http://schemas.microsoft.com/office/drawing/2014/main" id="{F72E0398-6228-4F54-96D8-8524322738DB}"/>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84731" cy="264560"/>
    <xdr:sp macro="" textlink="">
      <xdr:nvSpPr>
        <xdr:cNvPr id="3" name="TextBox 2">
          <a:extLst>
            <a:ext uri="{FF2B5EF4-FFF2-40B4-BE49-F238E27FC236}">
              <a16:creationId xmlns:a16="http://schemas.microsoft.com/office/drawing/2014/main" id="{17592BC9-6C91-4D32-8189-3E5A396881C3}"/>
            </a:ext>
          </a:extLst>
        </xdr:cNvPr>
        <xdr:cNvSpPr txBox="1"/>
      </xdr:nvSpPr>
      <xdr:spPr>
        <a:xfrm>
          <a:off x="3517900" y="2926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84731" cy="264560"/>
    <xdr:sp macro="" textlink="">
      <xdr:nvSpPr>
        <xdr:cNvPr id="4" name="TextBox 3">
          <a:extLst>
            <a:ext uri="{FF2B5EF4-FFF2-40B4-BE49-F238E27FC236}">
              <a16:creationId xmlns:a16="http://schemas.microsoft.com/office/drawing/2014/main" id="{792377DC-04FB-45E8-94F1-28519927221B}"/>
            </a:ext>
          </a:extLst>
        </xdr:cNvPr>
        <xdr:cNvSpPr txBox="1"/>
      </xdr:nvSpPr>
      <xdr:spPr>
        <a:xfrm>
          <a:off x="3517900" y="2926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5" name="TextBox 8">
          <a:extLst>
            <a:ext uri="{FF2B5EF4-FFF2-40B4-BE49-F238E27FC236}">
              <a16:creationId xmlns:a16="http://schemas.microsoft.com/office/drawing/2014/main" id="{BFB0397A-EADB-4532-8836-E7F108CCFF19}"/>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6" name="TextBox 9">
          <a:extLst>
            <a:ext uri="{FF2B5EF4-FFF2-40B4-BE49-F238E27FC236}">
              <a16:creationId xmlns:a16="http://schemas.microsoft.com/office/drawing/2014/main" id="{DD6A05E3-C112-4223-826A-CC88EB652B66}"/>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7" name="TextBox 10">
          <a:extLst>
            <a:ext uri="{FF2B5EF4-FFF2-40B4-BE49-F238E27FC236}">
              <a16:creationId xmlns:a16="http://schemas.microsoft.com/office/drawing/2014/main" id="{40792F9A-53DB-4FD7-A3D8-122267F49C91}"/>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8" name="TextBox 11">
          <a:extLst>
            <a:ext uri="{FF2B5EF4-FFF2-40B4-BE49-F238E27FC236}">
              <a16:creationId xmlns:a16="http://schemas.microsoft.com/office/drawing/2014/main" id="{338F3286-F152-4D15-BD55-07E6FC920078}"/>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9" name="TextBox 12">
          <a:extLst>
            <a:ext uri="{FF2B5EF4-FFF2-40B4-BE49-F238E27FC236}">
              <a16:creationId xmlns:a16="http://schemas.microsoft.com/office/drawing/2014/main" id="{EC2804BF-7EAA-40C3-9B52-95ABB01FD005}"/>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10" name="TextBox 13">
          <a:extLst>
            <a:ext uri="{FF2B5EF4-FFF2-40B4-BE49-F238E27FC236}">
              <a16:creationId xmlns:a16="http://schemas.microsoft.com/office/drawing/2014/main" id="{B3DC2D1D-8C3D-4002-A762-62B75664AA2D}"/>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11" name="TextBox 14">
          <a:extLst>
            <a:ext uri="{FF2B5EF4-FFF2-40B4-BE49-F238E27FC236}">
              <a16:creationId xmlns:a16="http://schemas.microsoft.com/office/drawing/2014/main" id="{E80252F8-A002-45C9-A517-3E961D48F4DD}"/>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12" name="TextBox 15">
          <a:extLst>
            <a:ext uri="{FF2B5EF4-FFF2-40B4-BE49-F238E27FC236}">
              <a16:creationId xmlns:a16="http://schemas.microsoft.com/office/drawing/2014/main" id="{C0042E08-4CD3-47BA-9E77-8177281E8B86}"/>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13" name="TextBox 16">
          <a:extLst>
            <a:ext uri="{FF2B5EF4-FFF2-40B4-BE49-F238E27FC236}">
              <a16:creationId xmlns:a16="http://schemas.microsoft.com/office/drawing/2014/main" id="{EE1C4773-B728-43AB-A3EA-FA1078285A8C}"/>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14" name="TextBox 17">
          <a:extLst>
            <a:ext uri="{FF2B5EF4-FFF2-40B4-BE49-F238E27FC236}">
              <a16:creationId xmlns:a16="http://schemas.microsoft.com/office/drawing/2014/main" id="{FE958735-E20B-49DD-8DED-30E722EDB010}"/>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15" name="TextBox 18">
          <a:extLst>
            <a:ext uri="{FF2B5EF4-FFF2-40B4-BE49-F238E27FC236}">
              <a16:creationId xmlns:a16="http://schemas.microsoft.com/office/drawing/2014/main" id="{C4B422D0-9499-4131-B98E-A51B3AF16B5D}"/>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16" name="TextBox 19">
          <a:extLst>
            <a:ext uri="{FF2B5EF4-FFF2-40B4-BE49-F238E27FC236}">
              <a16:creationId xmlns:a16="http://schemas.microsoft.com/office/drawing/2014/main" id="{D7CB67E3-55E9-470D-BAE4-95F77A397260}"/>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84731" cy="264560"/>
    <xdr:sp macro="" textlink="">
      <xdr:nvSpPr>
        <xdr:cNvPr id="17" name="TextBox 16">
          <a:extLst>
            <a:ext uri="{FF2B5EF4-FFF2-40B4-BE49-F238E27FC236}">
              <a16:creationId xmlns:a16="http://schemas.microsoft.com/office/drawing/2014/main" id="{8693FB64-9F0C-48B2-B105-F7D6AD93E652}"/>
            </a:ext>
          </a:extLst>
        </xdr:cNvPr>
        <xdr:cNvSpPr txBox="1"/>
      </xdr:nvSpPr>
      <xdr:spPr>
        <a:xfrm>
          <a:off x="3517900" y="2926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18" name="TextBox 12">
          <a:extLst>
            <a:ext uri="{FF2B5EF4-FFF2-40B4-BE49-F238E27FC236}">
              <a16:creationId xmlns:a16="http://schemas.microsoft.com/office/drawing/2014/main" id="{D19C7679-7DB6-4B2F-9078-5FA38B112579}"/>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19" name="TextBox 13">
          <a:extLst>
            <a:ext uri="{FF2B5EF4-FFF2-40B4-BE49-F238E27FC236}">
              <a16:creationId xmlns:a16="http://schemas.microsoft.com/office/drawing/2014/main" id="{5F122121-0EF7-4ADA-A1DE-49CF2D0D0B10}"/>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20" name="TextBox 14">
          <a:extLst>
            <a:ext uri="{FF2B5EF4-FFF2-40B4-BE49-F238E27FC236}">
              <a16:creationId xmlns:a16="http://schemas.microsoft.com/office/drawing/2014/main" id="{883C8093-FAD9-43B2-A313-87222B00814C}"/>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21" name="TextBox 15">
          <a:extLst>
            <a:ext uri="{FF2B5EF4-FFF2-40B4-BE49-F238E27FC236}">
              <a16:creationId xmlns:a16="http://schemas.microsoft.com/office/drawing/2014/main" id="{BE8C22F1-F3D2-4638-8115-B9EF46091347}"/>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22" name="TextBox 16">
          <a:extLst>
            <a:ext uri="{FF2B5EF4-FFF2-40B4-BE49-F238E27FC236}">
              <a16:creationId xmlns:a16="http://schemas.microsoft.com/office/drawing/2014/main" id="{0DF147D8-152F-4C1D-A870-18B92968EAF0}"/>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23" name="TextBox 17">
          <a:extLst>
            <a:ext uri="{FF2B5EF4-FFF2-40B4-BE49-F238E27FC236}">
              <a16:creationId xmlns:a16="http://schemas.microsoft.com/office/drawing/2014/main" id="{15950E94-0F92-4544-B396-9AC7E5B220CA}"/>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24" name="TextBox 18">
          <a:extLst>
            <a:ext uri="{FF2B5EF4-FFF2-40B4-BE49-F238E27FC236}">
              <a16:creationId xmlns:a16="http://schemas.microsoft.com/office/drawing/2014/main" id="{559B807F-5E5C-4463-A49F-72E1863F32CE}"/>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26</xdr:row>
      <xdr:rowOff>0</xdr:rowOff>
    </xdr:from>
    <xdr:ext cx="197926" cy="264560"/>
    <xdr:sp macro="" textlink="">
      <xdr:nvSpPr>
        <xdr:cNvPr id="25" name="TextBox 19">
          <a:extLst>
            <a:ext uri="{FF2B5EF4-FFF2-40B4-BE49-F238E27FC236}">
              <a16:creationId xmlns:a16="http://schemas.microsoft.com/office/drawing/2014/main" id="{996A4912-BB79-4A4F-A12C-EB30832F544B}"/>
            </a:ext>
          </a:extLst>
        </xdr:cNvPr>
        <xdr:cNvSpPr txBox="1"/>
      </xdr:nvSpPr>
      <xdr:spPr>
        <a:xfrm>
          <a:off x="3517900" y="29260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101600</xdr:colOff>
      <xdr:row>718</xdr:row>
      <xdr:rowOff>0</xdr:rowOff>
    </xdr:from>
    <xdr:ext cx="197926" cy="264560"/>
    <xdr:sp macro="" textlink="">
      <xdr:nvSpPr>
        <xdr:cNvPr id="3" name="TextBox 1">
          <a:extLst>
            <a:ext uri="{FF2B5EF4-FFF2-40B4-BE49-F238E27FC236}">
              <a16:creationId xmlns:a16="http://schemas.microsoft.com/office/drawing/2014/main" id="{F42B147C-C87B-4F32-8B6D-45A3CA4DDA48}"/>
            </a:ext>
          </a:extLst>
        </xdr:cNvPr>
        <xdr:cNvSpPr txBox="1"/>
      </xdr:nvSpPr>
      <xdr:spPr>
        <a:xfrm>
          <a:off x="4743450" y="2553843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750</xdr:row>
      <xdr:rowOff>0</xdr:rowOff>
    </xdr:from>
    <xdr:ext cx="184731" cy="264560"/>
    <xdr:sp macro="" textlink="">
      <xdr:nvSpPr>
        <xdr:cNvPr id="4" name="TextBox 3">
          <a:extLst>
            <a:ext uri="{FF2B5EF4-FFF2-40B4-BE49-F238E27FC236}">
              <a16:creationId xmlns:a16="http://schemas.microsoft.com/office/drawing/2014/main" id="{F5050D49-7A0F-44C5-B2C0-167A390F57A2}"/>
            </a:ext>
          </a:extLst>
        </xdr:cNvPr>
        <xdr:cNvSpPr txBox="1"/>
      </xdr:nvSpPr>
      <xdr:spPr>
        <a:xfrm>
          <a:off x="4743450" y="266985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653</xdr:row>
      <xdr:rowOff>0</xdr:rowOff>
    </xdr:from>
    <xdr:ext cx="184731" cy="264560"/>
    <xdr:sp macro="" textlink="">
      <xdr:nvSpPr>
        <xdr:cNvPr id="5" name="TextBox 4">
          <a:extLst>
            <a:ext uri="{FF2B5EF4-FFF2-40B4-BE49-F238E27FC236}">
              <a16:creationId xmlns:a16="http://schemas.microsoft.com/office/drawing/2014/main" id="{E1D53440-5F7B-4FE5-99EA-8C2D990B9712}"/>
            </a:ext>
          </a:extLst>
        </xdr:cNvPr>
        <xdr:cNvSpPr txBox="1"/>
      </xdr:nvSpPr>
      <xdr:spPr>
        <a:xfrm>
          <a:off x="4743450" y="233629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718</xdr:row>
      <xdr:rowOff>0</xdr:rowOff>
    </xdr:from>
    <xdr:ext cx="197926" cy="264560"/>
    <xdr:sp macro="" textlink="">
      <xdr:nvSpPr>
        <xdr:cNvPr id="6" name="TextBox 8">
          <a:extLst>
            <a:ext uri="{FF2B5EF4-FFF2-40B4-BE49-F238E27FC236}">
              <a16:creationId xmlns:a16="http://schemas.microsoft.com/office/drawing/2014/main" id="{0AB569C5-7B8B-47D0-B757-F5148B84BF6D}"/>
            </a:ext>
          </a:extLst>
        </xdr:cNvPr>
        <xdr:cNvSpPr txBox="1"/>
      </xdr:nvSpPr>
      <xdr:spPr>
        <a:xfrm>
          <a:off x="4743450" y="2553843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718</xdr:row>
      <xdr:rowOff>0</xdr:rowOff>
    </xdr:from>
    <xdr:ext cx="197926" cy="264560"/>
    <xdr:sp macro="" textlink="">
      <xdr:nvSpPr>
        <xdr:cNvPr id="7" name="TextBox 9">
          <a:extLst>
            <a:ext uri="{FF2B5EF4-FFF2-40B4-BE49-F238E27FC236}">
              <a16:creationId xmlns:a16="http://schemas.microsoft.com/office/drawing/2014/main" id="{CAA3404F-31F6-4271-8EB1-404864DEBFFA}"/>
            </a:ext>
          </a:extLst>
        </xdr:cNvPr>
        <xdr:cNvSpPr txBox="1"/>
      </xdr:nvSpPr>
      <xdr:spPr>
        <a:xfrm>
          <a:off x="4743450" y="2553843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719</xdr:row>
      <xdr:rowOff>0</xdr:rowOff>
    </xdr:from>
    <xdr:ext cx="197926" cy="264560"/>
    <xdr:sp macro="" textlink="">
      <xdr:nvSpPr>
        <xdr:cNvPr id="8" name="TextBox 10">
          <a:extLst>
            <a:ext uri="{FF2B5EF4-FFF2-40B4-BE49-F238E27FC236}">
              <a16:creationId xmlns:a16="http://schemas.microsoft.com/office/drawing/2014/main" id="{F2D1D45D-D9DE-47BD-9E4F-9EFC63964F9D}"/>
            </a:ext>
          </a:extLst>
        </xdr:cNvPr>
        <xdr:cNvSpPr txBox="1"/>
      </xdr:nvSpPr>
      <xdr:spPr>
        <a:xfrm>
          <a:off x="4743450" y="25556845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719</xdr:row>
      <xdr:rowOff>0</xdr:rowOff>
    </xdr:from>
    <xdr:ext cx="197926" cy="264560"/>
    <xdr:sp macro="" textlink="">
      <xdr:nvSpPr>
        <xdr:cNvPr id="9" name="TextBox 11">
          <a:extLst>
            <a:ext uri="{FF2B5EF4-FFF2-40B4-BE49-F238E27FC236}">
              <a16:creationId xmlns:a16="http://schemas.microsoft.com/office/drawing/2014/main" id="{B3604A22-8A27-4F4F-9F96-135B775DFD63}"/>
            </a:ext>
          </a:extLst>
        </xdr:cNvPr>
        <xdr:cNvSpPr txBox="1"/>
      </xdr:nvSpPr>
      <xdr:spPr>
        <a:xfrm>
          <a:off x="4743450" y="25556845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726</xdr:row>
      <xdr:rowOff>0</xdr:rowOff>
    </xdr:from>
    <xdr:ext cx="197926" cy="264560"/>
    <xdr:sp macro="" textlink="">
      <xdr:nvSpPr>
        <xdr:cNvPr id="11" name="TextBox 13">
          <a:extLst>
            <a:ext uri="{FF2B5EF4-FFF2-40B4-BE49-F238E27FC236}">
              <a16:creationId xmlns:a16="http://schemas.microsoft.com/office/drawing/2014/main" id="{CEB414DB-2555-4D1C-B73B-D4E2C1E3A6BE}"/>
            </a:ext>
          </a:extLst>
        </xdr:cNvPr>
        <xdr:cNvSpPr txBox="1"/>
      </xdr:nvSpPr>
      <xdr:spPr>
        <a:xfrm>
          <a:off x="4743450" y="25888315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726</xdr:row>
      <xdr:rowOff>0</xdr:rowOff>
    </xdr:from>
    <xdr:ext cx="197926" cy="264560"/>
    <xdr:sp macro="" textlink="">
      <xdr:nvSpPr>
        <xdr:cNvPr id="12" name="TextBox 14">
          <a:extLst>
            <a:ext uri="{FF2B5EF4-FFF2-40B4-BE49-F238E27FC236}">
              <a16:creationId xmlns:a16="http://schemas.microsoft.com/office/drawing/2014/main" id="{19BD90AB-A973-4AE8-A05C-E844F3F115F6}"/>
            </a:ext>
          </a:extLst>
        </xdr:cNvPr>
        <xdr:cNvSpPr txBox="1"/>
      </xdr:nvSpPr>
      <xdr:spPr>
        <a:xfrm>
          <a:off x="4743450" y="25888315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726</xdr:row>
      <xdr:rowOff>0</xdr:rowOff>
    </xdr:from>
    <xdr:ext cx="197926" cy="264560"/>
    <xdr:sp macro="" textlink="">
      <xdr:nvSpPr>
        <xdr:cNvPr id="13" name="TextBox 15">
          <a:extLst>
            <a:ext uri="{FF2B5EF4-FFF2-40B4-BE49-F238E27FC236}">
              <a16:creationId xmlns:a16="http://schemas.microsoft.com/office/drawing/2014/main" id="{0CBF9BB8-278A-404F-ACD6-BB9B9C21043D}"/>
            </a:ext>
          </a:extLst>
        </xdr:cNvPr>
        <xdr:cNvSpPr txBox="1"/>
      </xdr:nvSpPr>
      <xdr:spPr>
        <a:xfrm>
          <a:off x="4743450" y="25888315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726</xdr:row>
      <xdr:rowOff>0</xdr:rowOff>
    </xdr:from>
    <xdr:ext cx="197926" cy="264560"/>
    <xdr:sp macro="" textlink="">
      <xdr:nvSpPr>
        <xdr:cNvPr id="14" name="TextBox 16">
          <a:extLst>
            <a:ext uri="{FF2B5EF4-FFF2-40B4-BE49-F238E27FC236}">
              <a16:creationId xmlns:a16="http://schemas.microsoft.com/office/drawing/2014/main" id="{82541EE8-9306-4C58-9FFC-53BE1E2E9287}"/>
            </a:ext>
          </a:extLst>
        </xdr:cNvPr>
        <xdr:cNvSpPr txBox="1"/>
      </xdr:nvSpPr>
      <xdr:spPr>
        <a:xfrm>
          <a:off x="4743450" y="2590673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730</xdr:row>
      <xdr:rowOff>0</xdr:rowOff>
    </xdr:from>
    <xdr:ext cx="197926" cy="264560"/>
    <xdr:sp macro="" textlink="">
      <xdr:nvSpPr>
        <xdr:cNvPr id="16" name="TextBox 18">
          <a:extLst>
            <a:ext uri="{FF2B5EF4-FFF2-40B4-BE49-F238E27FC236}">
              <a16:creationId xmlns:a16="http://schemas.microsoft.com/office/drawing/2014/main" id="{DC16C5B0-A35E-4249-B175-57037F446267}"/>
            </a:ext>
          </a:extLst>
        </xdr:cNvPr>
        <xdr:cNvSpPr txBox="1"/>
      </xdr:nvSpPr>
      <xdr:spPr>
        <a:xfrm>
          <a:off x="4743450" y="2609088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734</xdr:row>
      <xdr:rowOff>0</xdr:rowOff>
    </xdr:from>
    <xdr:ext cx="197926" cy="264560"/>
    <xdr:sp macro="" textlink="">
      <xdr:nvSpPr>
        <xdr:cNvPr id="17" name="TextBox 19">
          <a:extLst>
            <a:ext uri="{FF2B5EF4-FFF2-40B4-BE49-F238E27FC236}">
              <a16:creationId xmlns:a16="http://schemas.microsoft.com/office/drawing/2014/main" id="{0810E736-E587-43B8-8768-11058A89FAE3}"/>
            </a:ext>
          </a:extLst>
        </xdr:cNvPr>
        <xdr:cNvSpPr txBox="1"/>
      </xdr:nvSpPr>
      <xdr:spPr>
        <a:xfrm>
          <a:off x="4743450" y="2627503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750</xdr:row>
      <xdr:rowOff>0</xdr:rowOff>
    </xdr:from>
    <xdr:ext cx="184731" cy="264560"/>
    <xdr:sp macro="" textlink="">
      <xdr:nvSpPr>
        <xdr:cNvPr id="27" name="TextBox 26">
          <a:extLst>
            <a:ext uri="{FF2B5EF4-FFF2-40B4-BE49-F238E27FC236}">
              <a16:creationId xmlns:a16="http://schemas.microsoft.com/office/drawing/2014/main" id="{06467045-ABB0-4CF5-BE95-96145189E443}"/>
            </a:ext>
          </a:extLst>
        </xdr:cNvPr>
        <xdr:cNvSpPr txBox="1"/>
      </xdr:nvSpPr>
      <xdr:spPr>
        <a:xfrm>
          <a:off x="3519557" y="20481234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730</xdr:row>
      <xdr:rowOff>0</xdr:rowOff>
    </xdr:from>
    <xdr:ext cx="197926" cy="264560"/>
    <xdr:sp macro="" textlink="">
      <xdr:nvSpPr>
        <xdr:cNvPr id="34" name="TextBox 18">
          <a:extLst>
            <a:ext uri="{FF2B5EF4-FFF2-40B4-BE49-F238E27FC236}">
              <a16:creationId xmlns:a16="http://schemas.microsoft.com/office/drawing/2014/main" id="{EB7D0F93-E338-4818-9A4A-590EC87AEFBA}"/>
            </a:ext>
          </a:extLst>
        </xdr:cNvPr>
        <xdr:cNvSpPr txBox="1"/>
      </xdr:nvSpPr>
      <xdr:spPr>
        <a:xfrm>
          <a:off x="3519557" y="200306609"/>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733</xdr:row>
      <xdr:rowOff>0</xdr:rowOff>
    </xdr:from>
    <xdr:ext cx="197926" cy="264560"/>
    <xdr:sp macro="" textlink="">
      <xdr:nvSpPr>
        <xdr:cNvPr id="35" name="TextBox 19">
          <a:extLst>
            <a:ext uri="{FF2B5EF4-FFF2-40B4-BE49-F238E27FC236}">
              <a16:creationId xmlns:a16="http://schemas.microsoft.com/office/drawing/2014/main" id="{35E1E06E-D8DE-4E32-95A3-55FDFF505DAD}"/>
            </a:ext>
          </a:extLst>
        </xdr:cNvPr>
        <xdr:cNvSpPr txBox="1"/>
      </xdr:nvSpPr>
      <xdr:spPr>
        <a:xfrm>
          <a:off x="3519557" y="201615261"/>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zserver\instalateri\projekti\H-66-2005-BLATO%20DVORANA\Troskovnici\Instalacije\Uredaj%20za%20prociscavanje_tr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vorana"/>
      <sheetName val="dogradnja škole"/>
      <sheetName val="vanjski vodovod"/>
      <sheetName val="sanacija"/>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F1083-D00A-4F53-9762-2ED5AC996F14}">
  <sheetPr>
    <tabColor theme="1"/>
  </sheetPr>
  <dimension ref="A1:B15"/>
  <sheetViews>
    <sheetView tabSelected="1" view="pageBreakPreview" zoomScaleNormal="100" zoomScaleSheetLayoutView="100" workbookViewId="0">
      <selection sqref="A1:B1"/>
    </sheetView>
  </sheetViews>
  <sheetFormatPr defaultColWidth="8.7109375" defaultRowHeight="15" x14ac:dyDescent="0.25"/>
  <cols>
    <col min="1" max="1" width="20.7109375" style="14" customWidth="1"/>
    <col min="2" max="2" width="63.7109375" style="14" customWidth="1"/>
    <col min="3" max="16384" width="8.7109375" style="14"/>
  </cols>
  <sheetData>
    <row r="1" spans="1:2" ht="18.75" x14ac:dyDescent="0.25">
      <c r="A1" s="119" t="s">
        <v>1480</v>
      </c>
      <c r="B1" s="119"/>
    </row>
    <row r="2" spans="1:2" x14ac:dyDescent="0.25">
      <c r="A2" s="16"/>
      <c r="B2" s="16"/>
    </row>
    <row r="3" spans="1:2" ht="18.75" x14ac:dyDescent="0.25">
      <c r="A3" s="120" t="s">
        <v>1481</v>
      </c>
      <c r="B3" s="120"/>
    </row>
    <row r="4" spans="1:2" x14ac:dyDescent="0.25">
      <c r="A4" s="16"/>
      <c r="B4" s="16"/>
    </row>
    <row r="5" spans="1:2" x14ac:dyDescent="0.25">
      <c r="A5" s="16"/>
      <c r="B5" s="16"/>
    </row>
    <row r="6" spans="1:2" x14ac:dyDescent="0.25">
      <c r="A6" s="16"/>
      <c r="B6" s="16"/>
    </row>
    <row r="7" spans="1:2" s="15" customFormat="1" x14ac:dyDescent="0.25">
      <c r="A7" s="16" t="s">
        <v>16</v>
      </c>
      <c r="B7" s="16" t="s">
        <v>17</v>
      </c>
    </row>
    <row r="8" spans="1:2" x14ac:dyDescent="0.25">
      <c r="A8" s="16"/>
      <c r="B8" s="16"/>
    </row>
    <row r="9" spans="1:2" s="15" customFormat="1" ht="45" x14ac:dyDescent="0.25">
      <c r="A9" s="16" t="s">
        <v>18</v>
      </c>
      <c r="B9" s="16" t="s">
        <v>24</v>
      </c>
    </row>
    <row r="10" spans="1:2" x14ac:dyDescent="0.25">
      <c r="A10" s="16"/>
      <c r="B10" s="16"/>
    </row>
    <row r="11" spans="1:2" s="15" customFormat="1" x14ac:dyDescent="0.25">
      <c r="A11" s="16" t="s">
        <v>19</v>
      </c>
      <c r="B11" s="16" t="s">
        <v>20</v>
      </c>
    </row>
    <row r="12" spans="1:2" x14ac:dyDescent="0.25">
      <c r="A12" s="16"/>
      <c r="B12" s="16"/>
    </row>
    <row r="13" spans="1:2" s="15" customFormat="1" ht="30" x14ac:dyDescent="0.25">
      <c r="A13" s="16" t="s">
        <v>21</v>
      </c>
      <c r="B13" s="16" t="s">
        <v>25</v>
      </c>
    </row>
    <row r="14" spans="1:2" x14ac:dyDescent="0.25">
      <c r="A14" s="16"/>
      <c r="B14" s="16"/>
    </row>
    <row r="15" spans="1:2" s="15" customFormat="1" x14ac:dyDescent="0.25">
      <c r="A15" s="16" t="s">
        <v>22</v>
      </c>
      <c r="B15" s="16" t="s">
        <v>23</v>
      </c>
    </row>
  </sheetData>
  <sheetProtection algorithmName="SHA-512" hashValue="8Nk26bR1l8H1h7bjHZPiTGc08zk0LN6hEM3HVxhA3+25tN5YIKcgM7IQsSYQJWQyMH7QkUQlXIvDti2bIt4hUQ==" saltValue="Tf66s9yg3rRwNOi4rYzjHw==" spinCount="100000" sheet="1" formatCells="0" formatColumns="0" formatRows="0" insertColumns="0" insertRows="0" insertHyperlinks="0" deleteColumns="0" deleteRows="0" sort="0" autoFilter="0" pivotTables="0"/>
  <mergeCells count="2">
    <mergeCell ref="A1:B1"/>
    <mergeCell ref="A3:B3"/>
  </mergeCells>
  <pageMargins left="0.98425196850393704" right="0.59055118110236227" top="0.98425196850393704" bottom="0.98425196850393704" header="0.39370078740157483" footer="0.39370078740157483"/>
  <pageSetup paperSize="9" orientation="portrait" r:id="rId1"/>
  <headerFooter>
    <oddHeader>&amp;L&amp;G&amp;R&amp;"Arial,Bold"&amp;7&amp;K0032FAGRAĐENJE, PROJEKTIRANJE I NADZOR&amp;"Arial,Regular"
Ulica grada Vukovara 43a,10000 Zagreb
OIB: 23141220773</oddHeader>
    <oddFooter>&amp;L&amp;9Naziv projekta: Cjelovita obnova Vile Ehrlich-Marić - III. dio
Građevina: Vila Ehrlich-Marić - Hrvatski muzej arhitekture HAZU
Lokacija: Ulica Ivana Gorana Kovačića 37, Zagreb, k.č.br. 839, k.o. Centar&amp;R&amp;"-,Bold"&amp;9&amp;A&amp;"-,Regular"
&amp;P /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85C74-DD62-4F49-95DE-022816F3BDF6}">
  <sheetPr>
    <tabColor theme="2"/>
  </sheetPr>
  <dimension ref="A1:G21"/>
  <sheetViews>
    <sheetView view="pageBreakPreview" zoomScaleNormal="115" zoomScaleSheetLayoutView="100" workbookViewId="0">
      <selection sqref="A1:G1"/>
    </sheetView>
  </sheetViews>
  <sheetFormatPr defaultColWidth="8.7109375" defaultRowHeight="12" x14ac:dyDescent="0.2"/>
  <cols>
    <col min="1" max="2" width="3.5703125" style="4" customWidth="1"/>
    <col min="3" max="3" width="41.5703125" style="5" customWidth="1"/>
    <col min="4" max="4" width="4.5703125" style="6" customWidth="1"/>
    <col min="5" max="5" width="8.5703125" style="3" customWidth="1"/>
    <col min="6" max="6" width="4.5703125" style="1" customWidth="1"/>
    <col min="7" max="7" width="16.5703125" style="3" customWidth="1"/>
    <col min="8" max="16384" width="8.7109375" style="2"/>
  </cols>
  <sheetData>
    <row r="1" spans="1:7" ht="18.600000000000001" customHeight="1" x14ac:dyDescent="0.2">
      <c r="A1" s="121" t="s">
        <v>1263</v>
      </c>
      <c r="B1" s="121"/>
      <c r="C1" s="121"/>
      <c r="D1" s="121"/>
      <c r="E1" s="121"/>
      <c r="F1" s="121"/>
      <c r="G1" s="121"/>
    </row>
    <row r="2" spans="1:7" ht="15" x14ac:dyDescent="0.25">
      <c r="A2" s="59"/>
      <c r="B2" s="59"/>
      <c r="C2" s="60"/>
      <c r="D2" s="61"/>
      <c r="E2" s="62"/>
      <c r="F2" s="63"/>
      <c r="G2" s="62"/>
    </row>
    <row r="3" spans="1:7" ht="15" x14ac:dyDescent="0.25">
      <c r="A3" s="59"/>
      <c r="B3" s="59"/>
      <c r="C3" s="60"/>
      <c r="D3" s="61"/>
      <c r="E3" s="62"/>
      <c r="F3" s="63"/>
      <c r="G3" s="62"/>
    </row>
    <row r="4" spans="1:7" ht="15" x14ac:dyDescent="0.25">
      <c r="A4" s="59"/>
      <c r="B4" s="59"/>
      <c r="C4" s="60"/>
      <c r="D4" s="61"/>
      <c r="E4" s="62"/>
      <c r="F4" s="63"/>
      <c r="G4" s="62"/>
    </row>
    <row r="5" spans="1:7" ht="15" x14ac:dyDescent="0.25">
      <c r="A5" s="59" t="str">
        <f>'A. Građevinsko-obrtnički radovi'!A3</f>
        <v>A</v>
      </c>
      <c r="B5" s="59"/>
      <c r="C5" s="60" t="str">
        <f>'A. Građevinsko-obrtnički radovi'!C3</f>
        <v>GRAĐEVINSKO-OBRTNIČKI RADOVI</v>
      </c>
      <c r="D5" s="61"/>
      <c r="E5" s="62"/>
      <c r="F5" s="63"/>
      <c r="G5" s="62">
        <f>'A. Građevinsko-obrtnički radovi'!G475</f>
        <v>0</v>
      </c>
    </row>
    <row r="6" spans="1:7" ht="15" x14ac:dyDescent="0.25">
      <c r="A6" s="59"/>
      <c r="B6" s="59"/>
      <c r="C6" s="60"/>
      <c r="D6" s="61"/>
      <c r="E6" s="62"/>
      <c r="F6" s="63"/>
      <c r="G6" s="62"/>
    </row>
    <row r="7" spans="1:7" ht="15" x14ac:dyDescent="0.25">
      <c r="A7" s="59" t="str">
        <f>'B. Vodovd i odvodnja'!A3</f>
        <v>B</v>
      </c>
      <c r="B7" s="59"/>
      <c r="C7" s="59" t="str">
        <f>'B. Vodovd i odvodnja'!C3</f>
        <v>VODOVOD I ODVODNJA, HIDRANTSKA MREŽA</v>
      </c>
      <c r="D7" s="61"/>
      <c r="E7" s="62"/>
      <c r="F7" s="63"/>
      <c r="G7" s="62">
        <f>'B. Vodovd i odvodnja'!G95</f>
        <v>0</v>
      </c>
    </row>
    <row r="8" spans="1:7" ht="15" x14ac:dyDescent="0.25">
      <c r="A8" s="59"/>
      <c r="B8" s="59"/>
      <c r="C8" s="60"/>
      <c r="D8" s="61"/>
      <c r="E8" s="62"/>
      <c r="F8" s="63"/>
      <c r="G8" s="62"/>
    </row>
    <row r="9" spans="1:7" ht="15" x14ac:dyDescent="0.25">
      <c r="A9" s="59" t="str">
        <f>'C. Struja i vatrodojava'!A3</f>
        <v>C</v>
      </c>
      <c r="B9" s="59"/>
      <c r="C9" s="59" t="str">
        <f>'C. Struja i vatrodojava'!C3</f>
        <v>JAKA I SLABA STRUJA, ZAŠTITA OD MUNJE I VATRODOJAVA</v>
      </c>
      <c r="D9" s="61"/>
      <c r="E9" s="62"/>
      <c r="F9" s="63"/>
      <c r="G9" s="62">
        <f>'C. Struja i vatrodojava'!G586</f>
        <v>0</v>
      </c>
    </row>
    <row r="10" spans="1:7" ht="15" x14ac:dyDescent="0.25">
      <c r="A10" s="59"/>
      <c r="B10" s="59"/>
      <c r="C10" s="60"/>
      <c r="D10" s="61"/>
      <c r="E10" s="62"/>
      <c r="F10" s="63"/>
      <c r="G10" s="62"/>
    </row>
    <row r="11" spans="1:7" ht="15" x14ac:dyDescent="0.25">
      <c r="A11" s="59" t="str">
        <f>'D. Grijanje i hlađenje'!A3</f>
        <v>D</v>
      </c>
      <c r="B11" s="59"/>
      <c r="C11" s="60" t="str">
        <f>'D. Grijanje i hlađenje'!C3</f>
        <v>GRIJANJE, HLAĐENJE I VENTILACIJA</v>
      </c>
      <c r="D11" s="61"/>
      <c r="E11" s="62"/>
      <c r="F11" s="63"/>
      <c r="G11" s="62">
        <f>'D. Grijanje i hlađenje'!G46</f>
        <v>0</v>
      </c>
    </row>
    <row r="12" spans="1:7" ht="15" x14ac:dyDescent="0.25">
      <c r="A12" s="59"/>
      <c r="B12" s="59"/>
      <c r="C12" s="60"/>
      <c r="D12" s="61"/>
      <c r="E12" s="62"/>
      <c r="F12" s="63"/>
      <c r="G12" s="62"/>
    </row>
    <row r="13" spans="1:7" ht="15" x14ac:dyDescent="0.25">
      <c r="A13" s="59" t="str">
        <f>'E. Vertikalni transport'!A3</f>
        <v>E</v>
      </c>
      <c r="B13" s="59"/>
      <c r="C13" s="60" t="str">
        <f>'E. Vertikalni transport'!C3</f>
        <v>VERTIKALNI TRANSPORT</v>
      </c>
      <c r="D13" s="61"/>
      <c r="E13" s="62"/>
      <c r="F13" s="63"/>
      <c r="G13" s="62">
        <f>'E. Vertikalni transport'!G34</f>
        <v>0</v>
      </c>
    </row>
    <row r="14" spans="1:7" ht="15" x14ac:dyDescent="0.25">
      <c r="A14" s="59"/>
      <c r="B14" s="59"/>
      <c r="C14" s="60"/>
      <c r="D14" s="61"/>
      <c r="E14" s="62"/>
      <c r="F14" s="63"/>
      <c r="G14" s="62"/>
    </row>
    <row r="15" spans="1:7" ht="15" x14ac:dyDescent="0.25">
      <c r="A15" s="59" t="str">
        <f>'F. Krajobrazno uređenje'!A3</f>
        <v>F</v>
      </c>
      <c r="B15" s="59"/>
      <c r="C15" s="59" t="str">
        <f>'F. Krajobrazno uređenje'!C3</f>
        <v>KRAJOBRAZNO UREĐENJE</v>
      </c>
      <c r="D15" s="61"/>
      <c r="E15" s="62"/>
      <c r="F15" s="63"/>
      <c r="G15" s="62">
        <f>'F. Krajobrazno uređenje'!G913</f>
        <v>0</v>
      </c>
    </row>
    <row r="16" spans="1:7" ht="15" x14ac:dyDescent="0.25">
      <c r="A16" s="59"/>
      <c r="B16" s="59"/>
      <c r="C16" s="60"/>
      <c r="D16" s="61"/>
      <c r="E16" s="62"/>
      <c r="F16" s="63"/>
      <c r="G16" s="62"/>
    </row>
    <row r="17" spans="1:7" s="13" customFormat="1" ht="15" x14ac:dyDescent="0.25">
      <c r="A17" s="64"/>
      <c r="B17" s="64"/>
      <c r="C17" s="65" t="str">
        <f>_xlfn.TEXTJOIN(" ",TRUE,A1,"UKUPNO")</f>
        <v>REKAPITULACJA UKUPNO</v>
      </c>
      <c r="D17" s="66"/>
      <c r="E17" s="67"/>
      <c r="F17" s="54"/>
      <c r="G17" s="67">
        <f>SUM(G4:G16)</f>
        <v>0</v>
      </c>
    </row>
    <row r="18" spans="1:7" ht="15" x14ac:dyDescent="0.25">
      <c r="A18" s="59"/>
      <c r="B18" s="59"/>
      <c r="C18" s="60"/>
      <c r="D18" s="61"/>
      <c r="E18" s="62"/>
      <c r="F18" s="63"/>
      <c r="G18" s="62"/>
    </row>
    <row r="19" spans="1:7" ht="15" x14ac:dyDescent="0.25">
      <c r="A19" s="59"/>
      <c r="B19" s="59"/>
      <c r="C19" s="60" t="s">
        <v>1363</v>
      </c>
      <c r="D19" s="61"/>
      <c r="E19" s="62"/>
      <c r="F19" s="63"/>
      <c r="G19" s="62">
        <f>G17*0.25</f>
        <v>0</v>
      </c>
    </row>
    <row r="20" spans="1:7" ht="15" x14ac:dyDescent="0.25">
      <c r="A20" s="59"/>
      <c r="B20" s="59"/>
      <c r="C20" s="60"/>
      <c r="D20" s="61"/>
      <c r="E20" s="62"/>
      <c r="F20" s="63"/>
      <c r="G20" s="62"/>
    </row>
    <row r="21" spans="1:7" ht="15" x14ac:dyDescent="0.25">
      <c r="A21" s="64"/>
      <c r="B21" s="64"/>
      <c r="C21" s="65" t="str">
        <f>_xlfn.TEXTJOIN(" ",TRUE,A1,"SVEUKUPNO")</f>
        <v>REKAPITULACJA SVEUKUPNO</v>
      </c>
      <c r="D21" s="66"/>
      <c r="E21" s="67"/>
      <c r="F21" s="54"/>
      <c r="G21" s="67">
        <f>G17+G19</f>
        <v>0</v>
      </c>
    </row>
  </sheetData>
  <sheetProtection algorithmName="SHA-512" hashValue="E0RtlrwVSsgVAj0zqHUpL36z7KgFRFmLGE3S18WGzFQH7sNwO9a02q8NE6QFU7LKGYUFnMLhhL13vMKDxwSdPA==" saltValue="s1T0Eu+9BJTqD2PRQH23LQ==" spinCount="100000" sheet="1" formatCells="0" formatColumns="0" formatRows="0" insertColumns="0" insertRows="0" insertHyperlinks="0" deleteColumns="0" deleteRows="0" sort="0" autoFilter="0" pivotTables="0"/>
  <mergeCells count="1">
    <mergeCell ref="A1:G1"/>
  </mergeCells>
  <pageMargins left="0.98425196850393704" right="0.59055118110236227" top="0.98425196850393704" bottom="0.98425196850393704" header="0.39370078740157483" footer="0.39370078740157483"/>
  <pageSetup paperSize="9" orientation="portrait" r:id="rId1"/>
  <headerFooter>
    <oddHeader>&amp;L&amp;G&amp;R&amp;"Arial,Bold"&amp;7&amp;K0032FAGRAĐENJE, PROJEKTIRANJE I NADZOR&amp;"Arial,Regular"
Ulica grada Vukovara 43a,10000 Zagreb
OIB: 23141220773</oddHeader>
    <oddFooter>&amp;L&amp;9Naziv projekta: Cjelovita obnova Vile Ehrlich-Marić - III. dio
Građevina: Vila Ehrlich-Marić - Hrvatski muzej arhitekture HAZU
Lokacija: Ulica Ivana Gorana Kovačića 37, Zagreb, k.č.br. 839, k.o. Centar&amp;R&amp;"-,Bold"&amp;9&amp;A&amp;"-,Regular"
&amp;P /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F8BB7-94EE-48F3-B264-41EDE86365C3}">
  <sheetPr>
    <tabColor theme="0"/>
  </sheetPr>
  <dimension ref="A1:C238"/>
  <sheetViews>
    <sheetView view="pageBreakPreview" zoomScaleNormal="100" zoomScaleSheetLayoutView="100" workbookViewId="0"/>
  </sheetViews>
  <sheetFormatPr defaultColWidth="8.7109375" defaultRowHeight="15" x14ac:dyDescent="0.25"/>
  <cols>
    <col min="1" max="1" width="84.7109375" style="5" customWidth="1"/>
  </cols>
  <sheetData>
    <row r="1" spans="1:1" ht="18.75" x14ac:dyDescent="0.25">
      <c r="A1" s="22" t="s">
        <v>26</v>
      </c>
    </row>
    <row r="5" spans="1:1" s="13" customFormat="1" ht="12" x14ac:dyDescent="0.2">
      <c r="A5" s="9" t="s">
        <v>94</v>
      </c>
    </row>
    <row r="7" spans="1:1" ht="60" x14ac:dyDescent="0.25">
      <c r="A7" s="5" t="s">
        <v>95</v>
      </c>
    </row>
    <row r="8" spans="1:1" x14ac:dyDescent="0.25">
      <c r="A8" s="5" t="s">
        <v>96</v>
      </c>
    </row>
    <row r="9" spans="1:1" x14ac:dyDescent="0.25">
      <c r="A9" s="5" t="s">
        <v>97</v>
      </c>
    </row>
    <row r="10" spans="1:1" x14ac:dyDescent="0.25">
      <c r="A10" s="5" t="s">
        <v>98</v>
      </c>
    </row>
    <row r="11" spans="1:1" ht="36" x14ac:dyDescent="0.25">
      <c r="A11" s="5" t="s">
        <v>99</v>
      </c>
    </row>
    <row r="12" spans="1:1" ht="60" x14ac:dyDescent="0.25">
      <c r="A12" s="5" t="s">
        <v>100</v>
      </c>
    </row>
    <row r="13" spans="1:1" ht="36" x14ac:dyDescent="0.25">
      <c r="A13" s="5" t="s">
        <v>101</v>
      </c>
    </row>
    <row r="14" spans="1:1" ht="36" x14ac:dyDescent="0.25">
      <c r="A14" s="5" t="s">
        <v>102</v>
      </c>
    </row>
    <row r="15" spans="1:1" ht="48" x14ac:dyDescent="0.25">
      <c r="A15" s="5" t="s">
        <v>103</v>
      </c>
    </row>
    <row r="16" spans="1:1" ht="84" x14ac:dyDescent="0.25">
      <c r="A16" s="5" t="s">
        <v>104</v>
      </c>
    </row>
    <row r="17" spans="1:1" ht="120" x14ac:dyDescent="0.25">
      <c r="A17" s="5" t="s">
        <v>105</v>
      </c>
    </row>
    <row r="19" spans="1:1" s="13" customFormat="1" ht="12" x14ac:dyDescent="0.2">
      <c r="A19" s="9" t="s">
        <v>106</v>
      </c>
    </row>
    <row r="21" spans="1:1" x14ac:dyDescent="0.25">
      <c r="A21" s="5" t="s">
        <v>107</v>
      </c>
    </row>
    <row r="22" spans="1:1" ht="72" x14ac:dyDescent="0.25">
      <c r="A22" s="5" t="s">
        <v>108</v>
      </c>
    </row>
    <row r="23" spans="1:1" ht="24" x14ac:dyDescent="0.25">
      <c r="A23" s="5" t="s">
        <v>109</v>
      </c>
    </row>
    <row r="24" spans="1:1" x14ac:dyDescent="0.25">
      <c r="A24" s="5" t="s">
        <v>110</v>
      </c>
    </row>
    <row r="25" spans="1:1" ht="48" x14ac:dyDescent="0.25">
      <c r="A25" s="5" t="s">
        <v>111</v>
      </c>
    </row>
    <row r="26" spans="1:1" ht="24" x14ac:dyDescent="0.25">
      <c r="A26" s="5" t="s">
        <v>112</v>
      </c>
    </row>
    <row r="27" spans="1:1" ht="96" x14ac:dyDescent="0.25">
      <c r="A27" s="5" t="s">
        <v>113</v>
      </c>
    </row>
    <row r="28" spans="1:1" ht="36" x14ac:dyDescent="0.25">
      <c r="A28" s="5" t="s">
        <v>114</v>
      </c>
    </row>
    <row r="29" spans="1:1" ht="36" x14ac:dyDescent="0.25">
      <c r="A29" s="5" t="s">
        <v>115</v>
      </c>
    </row>
    <row r="30" spans="1:1" ht="24" x14ac:dyDescent="0.25">
      <c r="A30" s="5" t="s">
        <v>116</v>
      </c>
    </row>
    <row r="31" spans="1:1" ht="24" x14ac:dyDescent="0.25">
      <c r="A31" s="5" t="s">
        <v>117</v>
      </c>
    </row>
    <row r="32" spans="1:1" ht="24" x14ac:dyDescent="0.25">
      <c r="A32" s="5" t="s">
        <v>118</v>
      </c>
    </row>
    <row r="33" spans="1:1" ht="24" x14ac:dyDescent="0.25">
      <c r="A33" s="5" t="s">
        <v>119</v>
      </c>
    </row>
    <row r="34" spans="1:1" ht="36" x14ac:dyDescent="0.25">
      <c r="A34" s="5" t="s">
        <v>120</v>
      </c>
    </row>
    <row r="35" spans="1:1" ht="36" x14ac:dyDescent="0.25">
      <c r="A35" s="5" t="s">
        <v>121</v>
      </c>
    </row>
    <row r="36" spans="1:1" x14ac:dyDescent="0.25">
      <c r="A36" s="5" t="s">
        <v>122</v>
      </c>
    </row>
    <row r="37" spans="1:1" ht="60" x14ac:dyDescent="0.25">
      <c r="A37" s="5" t="s">
        <v>123</v>
      </c>
    </row>
    <row r="38" spans="1:1" x14ac:dyDescent="0.25">
      <c r="A38" s="5" t="s">
        <v>124</v>
      </c>
    </row>
    <row r="39" spans="1:1" ht="48" x14ac:dyDescent="0.25">
      <c r="A39" s="5" t="s">
        <v>125</v>
      </c>
    </row>
    <row r="40" spans="1:1" ht="48" x14ac:dyDescent="0.25">
      <c r="A40" s="5" t="s">
        <v>126</v>
      </c>
    </row>
    <row r="41" spans="1:1" ht="48" x14ac:dyDescent="0.25">
      <c r="A41" s="5" t="s">
        <v>127</v>
      </c>
    </row>
    <row r="42" spans="1:1" x14ac:dyDescent="0.25">
      <c r="A42" s="5" t="s">
        <v>128</v>
      </c>
    </row>
    <row r="43" spans="1:1" ht="36" x14ac:dyDescent="0.25">
      <c r="A43" s="5" t="s">
        <v>129</v>
      </c>
    </row>
    <row r="46" spans="1:1" s="13" customFormat="1" ht="12" x14ac:dyDescent="0.2">
      <c r="A46" s="9" t="s">
        <v>130</v>
      </c>
    </row>
    <row r="48" spans="1:1" ht="60" x14ac:dyDescent="0.25">
      <c r="A48" s="5" t="s">
        <v>131</v>
      </c>
    </row>
    <row r="49" spans="1:1" ht="72" x14ac:dyDescent="0.25">
      <c r="A49" s="5" t="s">
        <v>132</v>
      </c>
    </row>
    <row r="50" spans="1:1" ht="48" x14ac:dyDescent="0.25">
      <c r="A50" s="5" t="s">
        <v>133</v>
      </c>
    </row>
    <row r="51" spans="1:1" ht="48" x14ac:dyDescent="0.25">
      <c r="A51" s="5" t="s">
        <v>134</v>
      </c>
    </row>
    <row r="52" spans="1:1" ht="24" x14ac:dyDescent="0.25">
      <c r="A52" s="5" t="s">
        <v>135</v>
      </c>
    </row>
    <row r="53" spans="1:1" ht="48" x14ac:dyDescent="0.25">
      <c r="A53" s="5" t="s">
        <v>136</v>
      </c>
    </row>
    <row r="54" spans="1:1" ht="156" x14ac:dyDescent="0.25">
      <c r="A54" s="5" t="s">
        <v>137</v>
      </c>
    </row>
    <row r="55" spans="1:1" x14ac:dyDescent="0.25">
      <c r="A55" s="5" t="s">
        <v>273</v>
      </c>
    </row>
    <row r="56" spans="1:1" x14ac:dyDescent="0.25">
      <c r="A56" s="5" t="s">
        <v>274</v>
      </c>
    </row>
    <row r="57" spans="1:1" ht="36" x14ac:dyDescent="0.25">
      <c r="A57" s="5" t="s">
        <v>138</v>
      </c>
    </row>
    <row r="58" spans="1:1" ht="36" x14ac:dyDescent="0.25">
      <c r="A58" s="5" t="s">
        <v>139</v>
      </c>
    </row>
    <row r="59" spans="1:1" ht="72" x14ac:dyDescent="0.25">
      <c r="A59" s="5" t="s">
        <v>140</v>
      </c>
    </row>
    <row r="60" spans="1:1" ht="36" x14ac:dyDescent="0.25">
      <c r="A60" s="5" t="s">
        <v>141</v>
      </c>
    </row>
    <row r="61" spans="1:1" ht="36" x14ac:dyDescent="0.25">
      <c r="A61" s="5" t="s">
        <v>142</v>
      </c>
    </row>
    <row r="62" spans="1:1" x14ac:dyDescent="0.25">
      <c r="A62" s="5" t="s">
        <v>262</v>
      </c>
    </row>
    <row r="63" spans="1:1" ht="24" x14ac:dyDescent="0.25">
      <c r="A63" s="5" t="s">
        <v>263</v>
      </c>
    </row>
    <row r="64" spans="1:1" x14ac:dyDescent="0.25">
      <c r="A64" s="5" t="s">
        <v>288</v>
      </c>
    </row>
    <row r="65" spans="1:1" x14ac:dyDescent="0.25">
      <c r="A65" s="5" t="s">
        <v>287</v>
      </c>
    </row>
    <row r="66" spans="1:1" ht="72" x14ac:dyDescent="0.25">
      <c r="A66" s="5" t="s">
        <v>143</v>
      </c>
    </row>
    <row r="67" spans="1:1" ht="48" x14ac:dyDescent="0.25">
      <c r="A67" s="5" t="s">
        <v>144</v>
      </c>
    </row>
    <row r="68" spans="1:1" ht="36" x14ac:dyDescent="0.25">
      <c r="A68" s="5" t="s">
        <v>145</v>
      </c>
    </row>
    <row r="69" spans="1:1" ht="60" x14ac:dyDescent="0.25">
      <c r="A69" s="5" t="s">
        <v>146</v>
      </c>
    </row>
    <row r="70" spans="1:1" ht="60" x14ac:dyDescent="0.25">
      <c r="A70" s="5" t="s">
        <v>147</v>
      </c>
    </row>
    <row r="71" spans="1:1" ht="84" x14ac:dyDescent="0.25">
      <c r="A71" s="5" t="s">
        <v>148</v>
      </c>
    </row>
    <row r="72" spans="1:1" ht="96" x14ac:dyDescent="0.25">
      <c r="A72" s="5" t="s">
        <v>149</v>
      </c>
    </row>
    <row r="73" spans="1:1" ht="24" x14ac:dyDescent="0.25">
      <c r="A73" s="5" t="s">
        <v>150</v>
      </c>
    </row>
    <row r="74" spans="1:1" ht="84" x14ac:dyDescent="0.25">
      <c r="A74" s="5" t="s">
        <v>151</v>
      </c>
    </row>
    <row r="75" spans="1:1" ht="84" x14ac:dyDescent="0.25">
      <c r="A75" s="5" t="s">
        <v>152</v>
      </c>
    </row>
    <row r="76" spans="1:1" ht="48" x14ac:dyDescent="0.25">
      <c r="A76" s="5" t="s">
        <v>153</v>
      </c>
    </row>
    <row r="77" spans="1:1" ht="36" x14ac:dyDescent="0.25">
      <c r="A77" s="5" t="s">
        <v>154</v>
      </c>
    </row>
    <row r="78" spans="1:1" ht="36" x14ac:dyDescent="0.25">
      <c r="A78" s="5" t="s">
        <v>155</v>
      </c>
    </row>
    <row r="79" spans="1:1" ht="48" x14ac:dyDescent="0.25">
      <c r="A79" s="5" t="s">
        <v>156</v>
      </c>
    </row>
    <row r="82" spans="1:1" s="13" customFormat="1" ht="12" x14ac:dyDescent="0.2">
      <c r="A82" s="9" t="s">
        <v>157</v>
      </c>
    </row>
    <row r="84" spans="1:1" ht="36" x14ac:dyDescent="0.25">
      <c r="A84" s="5" t="s">
        <v>158</v>
      </c>
    </row>
    <row r="85" spans="1:1" ht="36" x14ac:dyDescent="0.25">
      <c r="A85" s="5" t="s">
        <v>159</v>
      </c>
    </row>
    <row r="86" spans="1:1" ht="60" x14ac:dyDescent="0.25">
      <c r="A86" s="5" t="s">
        <v>160</v>
      </c>
    </row>
    <row r="87" spans="1:1" ht="36" x14ac:dyDescent="0.25">
      <c r="A87" s="5" t="s">
        <v>161</v>
      </c>
    </row>
    <row r="88" spans="1:1" x14ac:dyDescent="0.25">
      <c r="A88" s="5" t="s">
        <v>286</v>
      </c>
    </row>
    <row r="89" spans="1:1" ht="48" x14ac:dyDescent="0.25">
      <c r="A89" s="5" t="s">
        <v>264</v>
      </c>
    </row>
    <row r="90" spans="1:1" ht="24" x14ac:dyDescent="0.25">
      <c r="A90" s="5" t="s">
        <v>265</v>
      </c>
    </row>
    <row r="91" spans="1:1" x14ac:dyDescent="0.25">
      <c r="A91" s="5" t="s">
        <v>285</v>
      </c>
    </row>
    <row r="92" spans="1:1" ht="24" x14ac:dyDescent="0.25">
      <c r="A92" s="5" t="s">
        <v>162</v>
      </c>
    </row>
    <row r="93" spans="1:1" ht="96" x14ac:dyDescent="0.25">
      <c r="A93" s="5" t="s">
        <v>163</v>
      </c>
    </row>
    <row r="94" spans="1:1" ht="36" x14ac:dyDescent="0.25">
      <c r="A94" s="5" t="s">
        <v>164</v>
      </c>
    </row>
    <row r="95" spans="1:1" ht="60" x14ac:dyDescent="0.25">
      <c r="A95" s="5" t="s">
        <v>165</v>
      </c>
    </row>
    <row r="96" spans="1:1" ht="24" x14ac:dyDescent="0.25">
      <c r="A96" s="5" t="s">
        <v>166</v>
      </c>
    </row>
    <row r="97" spans="1:3" ht="24" x14ac:dyDescent="0.25">
      <c r="A97" s="5" t="s">
        <v>167</v>
      </c>
    </row>
    <row r="100" spans="1:3" s="13" customFormat="1" ht="12" x14ac:dyDescent="0.2">
      <c r="A100" s="9" t="s">
        <v>168</v>
      </c>
    </row>
    <row r="102" spans="1:3" ht="60" x14ac:dyDescent="0.25">
      <c r="A102" s="5" t="s">
        <v>169</v>
      </c>
    </row>
    <row r="103" spans="1:3" ht="24" x14ac:dyDescent="0.25">
      <c r="A103" s="5" t="s">
        <v>170</v>
      </c>
    </row>
    <row r="104" spans="1:3" ht="60" x14ac:dyDescent="0.25">
      <c r="A104" s="5" t="s">
        <v>171</v>
      </c>
    </row>
    <row r="105" spans="1:3" ht="24" x14ac:dyDescent="0.25">
      <c r="A105" s="5" t="s">
        <v>172</v>
      </c>
    </row>
    <row r="106" spans="1:3" ht="48" x14ac:dyDescent="0.25">
      <c r="A106" s="5" t="s">
        <v>173</v>
      </c>
    </row>
    <row r="107" spans="1:3" ht="36" x14ac:dyDescent="0.25">
      <c r="A107" s="5" t="s">
        <v>174</v>
      </c>
    </row>
    <row r="108" spans="1:3" ht="24" x14ac:dyDescent="0.25">
      <c r="A108" s="5" t="s">
        <v>175</v>
      </c>
    </row>
    <row r="109" spans="1:3" ht="36" x14ac:dyDescent="0.25">
      <c r="A109" s="5" t="s">
        <v>176</v>
      </c>
    </row>
    <row r="110" spans="1:3" ht="24" x14ac:dyDescent="0.25">
      <c r="A110" s="5" t="s">
        <v>177</v>
      </c>
    </row>
    <row r="111" spans="1:3" x14ac:dyDescent="0.25">
      <c r="A111" s="5" t="s">
        <v>178</v>
      </c>
    </row>
    <row r="112" spans="1:3" x14ac:dyDescent="0.25">
      <c r="A112" s="5" t="s">
        <v>282</v>
      </c>
      <c r="C112" s="23"/>
    </row>
    <row r="113" spans="1:3" ht="24" x14ac:dyDescent="0.25">
      <c r="A113" s="5" t="s">
        <v>283</v>
      </c>
      <c r="C113" s="24"/>
    </row>
    <row r="114" spans="1:3" ht="24" x14ac:dyDescent="0.25">
      <c r="A114" s="5" t="s">
        <v>284</v>
      </c>
      <c r="C114" s="24"/>
    </row>
    <row r="115" spans="1:3" ht="24" x14ac:dyDescent="0.25">
      <c r="A115" s="5" t="s">
        <v>179</v>
      </c>
    </row>
    <row r="116" spans="1:3" ht="48" x14ac:dyDescent="0.25">
      <c r="A116" s="5" t="s">
        <v>180</v>
      </c>
    </row>
    <row r="117" spans="1:3" ht="36" x14ac:dyDescent="0.25">
      <c r="A117" s="5" t="s">
        <v>181</v>
      </c>
    </row>
    <row r="118" spans="1:3" ht="60" x14ac:dyDescent="0.25">
      <c r="A118" s="5" t="s">
        <v>182</v>
      </c>
    </row>
    <row r="119" spans="1:3" x14ac:dyDescent="0.25">
      <c r="A119" s="5" t="s">
        <v>183</v>
      </c>
    </row>
    <row r="120" spans="1:3" x14ac:dyDescent="0.25">
      <c r="A120" s="5" t="s">
        <v>266</v>
      </c>
    </row>
    <row r="121" spans="1:3" x14ac:dyDescent="0.25">
      <c r="A121" s="5" t="s">
        <v>281</v>
      </c>
    </row>
    <row r="122" spans="1:3" ht="36" x14ac:dyDescent="0.25">
      <c r="A122" s="5" t="s">
        <v>267</v>
      </c>
    </row>
    <row r="123" spans="1:3" x14ac:dyDescent="0.25">
      <c r="A123" s="5" t="s">
        <v>184</v>
      </c>
    </row>
    <row r="124" spans="1:3" ht="48" x14ac:dyDescent="0.25">
      <c r="A124" s="5" t="s">
        <v>185</v>
      </c>
    </row>
    <row r="125" spans="1:3" ht="24" x14ac:dyDescent="0.25">
      <c r="A125" s="5" t="s">
        <v>186</v>
      </c>
    </row>
    <row r="128" spans="1:3" s="13" customFormat="1" ht="12" x14ac:dyDescent="0.2">
      <c r="A128" s="9" t="s">
        <v>187</v>
      </c>
    </row>
    <row r="130" spans="1:1" x14ac:dyDescent="0.25">
      <c r="A130" s="5" t="s">
        <v>188</v>
      </c>
    </row>
    <row r="131" spans="1:1" ht="120" x14ac:dyDescent="0.25">
      <c r="A131" s="5" t="s">
        <v>189</v>
      </c>
    </row>
    <row r="132" spans="1:1" ht="60" x14ac:dyDescent="0.25">
      <c r="A132" s="5" t="s">
        <v>190</v>
      </c>
    </row>
    <row r="133" spans="1:1" x14ac:dyDescent="0.25">
      <c r="A133" s="5" t="s">
        <v>191</v>
      </c>
    </row>
    <row r="134" spans="1:1" x14ac:dyDescent="0.25">
      <c r="A134" s="5" t="s">
        <v>268</v>
      </c>
    </row>
    <row r="135" spans="1:1" x14ac:dyDescent="0.25">
      <c r="A135" s="5" t="s">
        <v>269</v>
      </c>
    </row>
    <row r="136" spans="1:1" ht="60" x14ac:dyDescent="0.25">
      <c r="A136" s="5" t="s">
        <v>192</v>
      </c>
    </row>
    <row r="137" spans="1:1" ht="48" x14ac:dyDescent="0.25">
      <c r="A137" s="5" t="s">
        <v>193</v>
      </c>
    </row>
    <row r="138" spans="1:1" ht="48" x14ac:dyDescent="0.25">
      <c r="A138" s="5" t="s">
        <v>194</v>
      </c>
    </row>
    <row r="139" spans="1:1" ht="36" x14ac:dyDescent="0.25">
      <c r="A139" s="5" t="s">
        <v>195</v>
      </c>
    </row>
    <row r="140" spans="1:1" ht="36" x14ac:dyDescent="0.25">
      <c r="A140" s="5" t="s">
        <v>196</v>
      </c>
    </row>
    <row r="141" spans="1:1" x14ac:dyDescent="0.25">
      <c r="A141" s="5" t="s">
        <v>197</v>
      </c>
    </row>
    <row r="142" spans="1:1" ht="60" x14ac:dyDescent="0.25">
      <c r="A142" s="5" t="s">
        <v>198</v>
      </c>
    </row>
    <row r="143" spans="1:1" ht="48" x14ac:dyDescent="0.25">
      <c r="A143" s="5" t="s">
        <v>199</v>
      </c>
    </row>
    <row r="144" spans="1:1" ht="36" x14ac:dyDescent="0.25">
      <c r="A144" s="5" t="s">
        <v>200</v>
      </c>
    </row>
    <row r="145" spans="1:1" x14ac:dyDescent="0.25">
      <c r="A145" s="5" t="s">
        <v>270</v>
      </c>
    </row>
    <row r="146" spans="1:1" x14ac:dyDescent="0.25">
      <c r="A146" s="5" t="s">
        <v>271</v>
      </c>
    </row>
    <row r="147" spans="1:1" ht="72" x14ac:dyDescent="0.25">
      <c r="A147" s="5" t="s">
        <v>201</v>
      </c>
    </row>
    <row r="148" spans="1:1" ht="24" x14ac:dyDescent="0.25">
      <c r="A148" s="5" t="s">
        <v>202</v>
      </c>
    </row>
    <row r="149" spans="1:1" ht="84" x14ac:dyDescent="0.25">
      <c r="A149" s="5" t="s">
        <v>203</v>
      </c>
    </row>
    <row r="150" spans="1:1" ht="120" x14ac:dyDescent="0.25">
      <c r="A150" s="5" t="s">
        <v>204</v>
      </c>
    </row>
    <row r="151" spans="1:1" ht="144" x14ac:dyDescent="0.25">
      <c r="A151" s="5" t="s">
        <v>205</v>
      </c>
    </row>
    <row r="152" spans="1:1" x14ac:dyDescent="0.25">
      <c r="A152" s="5" t="s">
        <v>206</v>
      </c>
    </row>
    <row r="153" spans="1:1" ht="48" x14ac:dyDescent="0.25">
      <c r="A153" s="5" t="s">
        <v>207</v>
      </c>
    </row>
    <row r="154" spans="1:1" ht="60" x14ac:dyDescent="0.25">
      <c r="A154" s="5" t="s">
        <v>208</v>
      </c>
    </row>
    <row r="155" spans="1:1" ht="60" x14ac:dyDescent="0.25">
      <c r="A155" s="5" t="s">
        <v>209</v>
      </c>
    </row>
    <row r="156" spans="1:1" ht="48" x14ac:dyDescent="0.25">
      <c r="A156" s="5" t="s">
        <v>210</v>
      </c>
    </row>
    <row r="157" spans="1:1" ht="96" x14ac:dyDescent="0.25">
      <c r="A157" s="5" t="s">
        <v>211</v>
      </c>
    </row>
    <row r="158" spans="1:1" ht="120" x14ac:dyDescent="0.25">
      <c r="A158" s="5" t="s">
        <v>212</v>
      </c>
    </row>
    <row r="159" spans="1:1" ht="48" x14ac:dyDescent="0.25">
      <c r="A159" s="5" t="s">
        <v>213</v>
      </c>
    </row>
    <row r="162" spans="1:1" s="13" customFormat="1" ht="12" x14ac:dyDescent="0.2">
      <c r="A162" s="9" t="s">
        <v>214</v>
      </c>
    </row>
    <row r="164" spans="1:1" ht="96" x14ac:dyDescent="0.25">
      <c r="A164" s="5" t="s">
        <v>215</v>
      </c>
    </row>
    <row r="165" spans="1:1" ht="108" x14ac:dyDescent="0.25">
      <c r="A165" s="5" t="s">
        <v>216</v>
      </c>
    </row>
    <row r="166" spans="1:1" ht="24" x14ac:dyDescent="0.25">
      <c r="A166" s="5" t="s">
        <v>217</v>
      </c>
    </row>
    <row r="167" spans="1:1" ht="60" x14ac:dyDescent="0.25">
      <c r="A167" s="5" t="s">
        <v>218</v>
      </c>
    </row>
    <row r="168" spans="1:1" ht="36" x14ac:dyDescent="0.25">
      <c r="A168" s="5" t="s">
        <v>219</v>
      </c>
    </row>
    <row r="171" spans="1:1" s="13" customFormat="1" ht="12" x14ac:dyDescent="0.2">
      <c r="A171" s="9" t="s">
        <v>220</v>
      </c>
    </row>
    <row r="173" spans="1:1" ht="36" x14ac:dyDescent="0.25">
      <c r="A173" s="5" t="s">
        <v>221</v>
      </c>
    </row>
    <row r="174" spans="1:1" ht="24" x14ac:dyDescent="0.25">
      <c r="A174" s="5" t="s">
        <v>222</v>
      </c>
    </row>
    <row r="175" spans="1:1" ht="36" x14ac:dyDescent="0.25">
      <c r="A175" s="5" t="s">
        <v>223</v>
      </c>
    </row>
    <row r="176" spans="1:1" x14ac:dyDescent="0.25">
      <c r="A176" s="5" t="s">
        <v>224</v>
      </c>
    </row>
    <row r="177" spans="1:1" ht="48" x14ac:dyDescent="0.25">
      <c r="A177" s="5" t="s">
        <v>225</v>
      </c>
    </row>
    <row r="180" spans="1:1" s="13" customFormat="1" ht="12" x14ac:dyDescent="0.2">
      <c r="A180" s="9" t="s">
        <v>226</v>
      </c>
    </row>
    <row r="182" spans="1:1" ht="48" x14ac:dyDescent="0.25">
      <c r="A182" s="5" t="s">
        <v>227</v>
      </c>
    </row>
    <row r="183" spans="1:1" ht="24" x14ac:dyDescent="0.25">
      <c r="A183" s="5" t="s">
        <v>228</v>
      </c>
    </row>
    <row r="184" spans="1:1" ht="72" x14ac:dyDescent="0.25">
      <c r="A184" s="5" t="s">
        <v>229</v>
      </c>
    </row>
    <row r="185" spans="1:1" ht="36" x14ac:dyDescent="0.25">
      <c r="A185" s="5" t="s">
        <v>230</v>
      </c>
    </row>
    <row r="186" spans="1:1" ht="72" x14ac:dyDescent="0.25">
      <c r="A186" s="5" t="s">
        <v>231</v>
      </c>
    </row>
    <row r="187" spans="1:1" ht="48" x14ac:dyDescent="0.25">
      <c r="A187" s="5" t="s">
        <v>232</v>
      </c>
    </row>
    <row r="188" spans="1:1" ht="24" x14ac:dyDescent="0.25">
      <c r="A188" s="5" t="s">
        <v>233</v>
      </c>
    </row>
    <row r="189" spans="1:1" ht="24" x14ac:dyDescent="0.25">
      <c r="A189" s="5" t="s">
        <v>234</v>
      </c>
    </row>
    <row r="192" spans="1:1" s="13" customFormat="1" ht="12" x14ac:dyDescent="0.2">
      <c r="A192" s="9" t="s">
        <v>235</v>
      </c>
    </row>
    <row r="194" spans="1:1" ht="36" x14ac:dyDescent="0.25">
      <c r="A194" s="5" t="s">
        <v>236</v>
      </c>
    </row>
    <row r="195" spans="1:1" ht="24" x14ac:dyDescent="0.25">
      <c r="A195" s="5" t="s">
        <v>237</v>
      </c>
    </row>
    <row r="196" spans="1:1" ht="36" x14ac:dyDescent="0.25">
      <c r="A196" s="5" t="s">
        <v>238</v>
      </c>
    </row>
    <row r="199" spans="1:1" s="13" customFormat="1" ht="12" x14ac:dyDescent="0.2">
      <c r="A199" s="9" t="s">
        <v>239</v>
      </c>
    </row>
    <row r="201" spans="1:1" x14ac:dyDescent="0.25">
      <c r="A201" s="5" t="s">
        <v>240</v>
      </c>
    </row>
    <row r="202" spans="1:1" ht="24" x14ac:dyDescent="0.25">
      <c r="A202" s="5" t="s">
        <v>241</v>
      </c>
    </row>
    <row r="203" spans="1:1" ht="24" x14ac:dyDescent="0.25">
      <c r="A203" s="5" t="s">
        <v>242</v>
      </c>
    </row>
    <row r="204" spans="1:1" ht="24" x14ac:dyDescent="0.25">
      <c r="A204" s="5" t="s">
        <v>243</v>
      </c>
    </row>
    <row r="205" spans="1:1" ht="24" x14ac:dyDescent="0.25">
      <c r="A205" s="5" t="s">
        <v>244</v>
      </c>
    </row>
    <row r="206" spans="1:1" x14ac:dyDescent="0.25">
      <c r="A206" s="5" t="s">
        <v>245</v>
      </c>
    </row>
    <row r="207" spans="1:1" ht="24" x14ac:dyDescent="0.25">
      <c r="A207" s="5" t="s">
        <v>246</v>
      </c>
    </row>
    <row r="210" spans="1:1" s="13" customFormat="1" ht="12" x14ac:dyDescent="0.2">
      <c r="A210" s="9" t="s">
        <v>247</v>
      </c>
    </row>
    <row r="212" spans="1:1" ht="36" x14ac:dyDescent="0.25">
      <c r="A212" s="5" t="s">
        <v>248</v>
      </c>
    </row>
    <row r="213" spans="1:1" x14ac:dyDescent="0.25">
      <c r="A213" s="5" t="s">
        <v>249</v>
      </c>
    </row>
    <row r="214" spans="1:1" x14ac:dyDescent="0.25">
      <c r="A214" s="5" t="s">
        <v>275</v>
      </c>
    </row>
    <row r="215" spans="1:1" x14ac:dyDescent="0.25">
      <c r="A215" s="5" t="s">
        <v>276</v>
      </c>
    </row>
    <row r="216" spans="1:1" x14ac:dyDescent="0.25">
      <c r="A216" s="5" t="s">
        <v>277</v>
      </c>
    </row>
    <row r="217" spans="1:1" x14ac:dyDescent="0.25">
      <c r="A217" s="5" t="s">
        <v>278</v>
      </c>
    </row>
    <row r="218" spans="1:1" x14ac:dyDescent="0.25">
      <c r="A218" s="5" t="s">
        <v>279</v>
      </c>
    </row>
    <row r="219" spans="1:1" x14ac:dyDescent="0.25">
      <c r="A219" s="5" t="s">
        <v>280</v>
      </c>
    </row>
    <row r="220" spans="1:1" x14ac:dyDescent="0.25">
      <c r="A220" s="5" t="s">
        <v>272</v>
      </c>
    </row>
    <row r="223" spans="1:1" s="13" customFormat="1" ht="12" x14ac:dyDescent="0.2">
      <c r="A223" s="9" t="s">
        <v>250</v>
      </c>
    </row>
    <row r="225" spans="1:1" x14ac:dyDescent="0.25">
      <c r="A225" s="5" t="s">
        <v>251</v>
      </c>
    </row>
    <row r="226" spans="1:1" ht="48" x14ac:dyDescent="0.25">
      <c r="A226" s="5" t="s">
        <v>252</v>
      </c>
    </row>
    <row r="227" spans="1:1" x14ac:dyDescent="0.25">
      <c r="A227" s="5" t="s">
        <v>253</v>
      </c>
    </row>
    <row r="228" spans="1:1" ht="36" x14ac:dyDescent="0.25">
      <c r="A228" s="5" t="s">
        <v>254</v>
      </c>
    </row>
    <row r="229" spans="1:1" ht="48" x14ac:dyDescent="0.25">
      <c r="A229" s="5" t="s">
        <v>255</v>
      </c>
    </row>
    <row r="232" spans="1:1" s="13" customFormat="1" ht="12" x14ac:dyDescent="0.2">
      <c r="A232" s="9" t="s">
        <v>256</v>
      </c>
    </row>
    <row r="234" spans="1:1" ht="48" x14ac:dyDescent="0.25">
      <c r="A234" s="5" t="s">
        <v>257</v>
      </c>
    </row>
    <row r="235" spans="1:1" ht="36" x14ac:dyDescent="0.25">
      <c r="A235" s="5" t="s">
        <v>258</v>
      </c>
    </row>
    <row r="236" spans="1:1" ht="36" x14ac:dyDescent="0.25">
      <c r="A236" s="5" t="s">
        <v>259</v>
      </c>
    </row>
    <row r="237" spans="1:1" ht="60" x14ac:dyDescent="0.25">
      <c r="A237" s="5" t="s">
        <v>260</v>
      </c>
    </row>
    <row r="238" spans="1:1" ht="48" x14ac:dyDescent="0.25">
      <c r="A238" s="5" t="s">
        <v>261</v>
      </c>
    </row>
  </sheetData>
  <sheetProtection algorithmName="SHA-512" hashValue="nIVY9ymk8JHB3Qgrb5gLG6wYVAiiFuTCPrTddKQfGzTcFKmvuselqr206g8dwjAOK33WLvDFBNq/OxU4y39b7Q==" saltValue="t5FTOCafBuvRM+aK6va9kQ=="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orientation="portrait" r:id="rId1"/>
  <headerFooter>
    <oddHeader>&amp;L&amp;G&amp;R&amp;"Arial,Bold"&amp;7&amp;K0032FAGRAĐENJE, PROJEKTIRANJE I NADZOR&amp;"Arial,Regular"
Ulica grada Vukovara 43a,10000 Zagreb
OIB: 23141220773</oddHeader>
    <oddFooter>&amp;L&amp;9Naziv projekta: Cjelovita obnova Vile Ehrlich-Marić - III. dio
Građevina: Vila Ehrlich-Marić - Hrvatski muzej arhitekture HAZU
Lokacija: Ulica Ivana Gorana Kovačića 37, Zagreb, k.č.br. 839, k.o. Centar&amp;R&amp;"-,Bold"&amp;9&amp;A&amp;"-,Regular"
&amp;P /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352B-74A7-4470-897B-147714671D77}">
  <sheetPr>
    <tabColor theme="2"/>
  </sheetPr>
  <dimension ref="A1:I475"/>
  <sheetViews>
    <sheetView view="pageBreakPreview" zoomScaleNormal="115" zoomScaleSheetLayoutView="100" workbookViewId="0"/>
  </sheetViews>
  <sheetFormatPr defaultColWidth="8.7109375" defaultRowHeight="12" x14ac:dyDescent="0.2"/>
  <cols>
    <col min="1" max="2" width="3.5703125" style="80" customWidth="1"/>
    <col min="3" max="3" width="41.5703125" style="81" customWidth="1"/>
    <col min="4" max="4" width="4.5703125" style="82" customWidth="1"/>
    <col min="5" max="5" width="8.5703125" style="83" customWidth="1"/>
    <col min="6" max="6" width="10.5703125" style="89" customWidth="1"/>
    <col min="7" max="7" width="11.5703125" style="83" customWidth="1"/>
    <col min="8" max="16384" width="8.7109375" style="52"/>
  </cols>
  <sheetData>
    <row r="1" spans="1:7" x14ac:dyDescent="0.2">
      <c r="A1" s="69" t="s">
        <v>30</v>
      </c>
      <c r="B1" s="69" t="s">
        <v>31</v>
      </c>
      <c r="C1" s="70" t="s">
        <v>1</v>
      </c>
      <c r="D1" s="71" t="s">
        <v>32</v>
      </c>
      <c r="E1" s="72" t="s">
        <v>34</v>
      </c>
      <c r="F1" s="73" t="s">
        <v>33</v>
      </c>
      <c r="G1" s="72" t="s">
        <v>35</v>
      </c>
    </row>
    <row r="3" spans="1:7" s="79" customFormat="1" x14ac:dyDescent="0.2">
      <c r="A3" s="74" t="s">
        <v>2</v>
      </c>
      <c r="B3" s="74"/>
      <c r="C3" s="75" t="s">
        <v>1358</v>
      </c>
      <c r="D3" s="76"/>
      <c r="E3" s="77"/>
      <c r="F3" s="78"/>
      <c r="G3" s="77"/>
    </row>
    <row r="5" spans="1:7" s="79" customFormat="1" x14ac:dyDescent="0.2">
      <c r="A5" s="74">
        <v>1</v>
      </c>
      <c r="B5" s="74"/>
      <c r="C5" s="75" t="s">
        <v>37</v>
      </c>
      <c r="D5" s="76"/>
      <c r="E5" s="77"/>
      <c r="F5" s="78"/>
      <c r="G5" s="77"/>
    </row>
    <row r="7" spans="1:7" x14ac:dyDescent="0.2">
      <c r="C7" s="81" t="s">
        <v>26</v>
      </c>
      <c r="F7" s="84"/>
    </row>
    <row r="8" spans="1:7" ht="312" x14ac:dyDescent="0.2">
      <c r="C8" s="81" t="s">
        <v>36</v>
      </c>
      <c r="F8" s="84"/>
    </row>
    <row r="9" spans="1:7" ht="264" x14ac:dyDescent="0.2">
      <c r="C9" s="81" t="s">
        <v>1359</v>
      </c>
      <c r="F9" s="84"/>
    </row>
    <row r="10" spans="1:7" x14ac:dyDescent="0.2">
      <c r="F10" s="84"/>
    </row>
    <row r="11" spans="1:7" x14ac:dyDescent="0.2">
      <c r="C11" s="85" t="s">
        <v>67</v>
      </c>
      <c r="F11" s="84"/>
    </row>
    <row r="12" spans="1:7" x14ac:dyDescent="0.2">
      <c r="C12" s="85"/>
      <c r="F12" s="84"/>
    </row>
    <row r="13" spans="1:7" ht="60" x14ac:dyDescent="0.2">
      <c r="A13" s="80">
        <v>1</v>
      </c>
      <c r="B13" s="80">
        <v>23</v>
      </c>
      <c r="C13" s="81" t="s">
        <v>1360</v>
      </c>
      <c r="D13" s="82" t="s">
        <v>3</v>
      </c>
      <c r="E13" s="83">
        <v>1</v>
      </c>
      <c r="F13" s="84"/>
      <c r="G13" s="83">
        <f>E13*F13</f>
        <v>0</v>
      </c>
    </row>
    <row r="14" spans="1:7" x14ac:dyDescent="0.2">
      <c r="F14" s="84"/>
    </row>
    <row r="15" spans="1:7" ht="312" x14ac:dyDescent="0.2">
      <c r="A15" s="80">
        <v>1</v>
      </c>
      <c r="B15" s="80">
        <v>29</v>
      </c>
      <c r="C15" s="81" t="s">
        <v>1361</v>
      </c>
      <c r="D15" s="82" t="s">
        <v>3</v>
      </c>
      <c r="E15" s="83">
        <v>1</v>
      </c>
      <c r="F15" s="84"/>
      <c r="G15" s="83">
        <f>E15*F15</f>
        <v>0</v>
      </c>
    </row>
    <row r="16" spans="1:7" x14ac:dyDescent="0.2">
      <c r="F16" s="84"/>
    </row>
    <row r="17" spans="1:7" ht="96" x14ac:dyDescent="0.2">
      <c r="A17" s="80">
        <v>1</v>
      </c>
      <c r="B17" s="80">
        <v>30</v>
      </c>
      <c r="C17" s="81" t="s">
        <v>27</v>
      </c>
      <c r="D17" s="82" t="s">
        <v>3</v>
      </c>
      <c r="E17" s="83">
        <v>1</v>
      </c>
      <c r="F17" s="84"/>
      <c r="G17" s="83">
        <f>E17*F17</f>
        <v>0</v>
      </c>
    </row>
    <row r="18" spans="1:7" x14ac:dyDescent="0.2">
      <c r="F18" s="84"/>
    </row>
    <row r="19" spans="1:7" ht="36" x14ac:dyDescent="0.2">
      <c r="A19" s="80">
        <v>1</v>
      </c>
      <c r="B19" s="80">
        <v>31</v>
      </c>
      <c r="C19" s="81" t="s">
        <v>28</v>
      </c>
      <c r="D19" s="82" t="s">
        <v>3</v>
      </c>
      <c r="E19" s="83">
        <v>1</v>
      </c>
      <c r="F19" s="84"/>
      <c r="G19" s="83">
        <f>E19*F19</f>
        <v>0</v>
      </c>
    </row>
    <row r="20" spans="1:7" x14ac:dyDescent="0.2">
      <c r="F20" s="84"/>
    </row>
    <row r="21" spans="1:7" ht="36" x14ac:dyDescent="0.2">
      <c r="A21" s="80">
        <v>1</v>
      </c>
      <c r="B21" s="80">
        <v>32</v>
      </c>
      <c r="C21" s="81" t="s">
        <v>29</v>
      </c>
      <c r="D21" s="82" t="s">
        <v>3</v>
      </c>
      <c r="E21" s="83">
        <v>1</v>
      </c>
      <c r="F21" s="84"/>
      <c r="G21" s="83">
        <f>E21*F21</f>
        <v>0</v>
      </c>
    </row>
    <row r="22" spans="1:7" x14ac:dyDescent="0.2">
      <c r="F22" s="84"/>
    </row>
    <row r="23" spans="1:7" ht="216" x14ac:dyDescent="0.2">
      <c r="A23" s="80">
        <v>1</v>
      </c>
      <c r="B23" s="4">
        <v>34</v>
      </c>
      <c r="C23" s="25" t="s">
        <v>1394</v>
      </c>
      <c r="D23" s="82" t="s">
        <v>3</v>
      </c>
      <c r="E23" s="83">
        <v>3</v>
      </c>
      <c r="F23" s="84"/>
      <c r="G23" s="83">
        <f>E23*F23</f>
        <v>0</v>
      </c>
    </row>
    <row r="24" spans="1:7" x14ac:dyDescent="0.2">
      <c r="F24" s="84"/>
    </row>
    <row r="25" spans="1:7" x14ac:dyDescent="0.2">
      <c r="C25" s="85" t="s">
        <v>68</v>
      </c>
      <c r="F25" s="84"/>
    </row>
    <row r="26" spans="1:7" x14ac:dyDescent="0.2">
      <c r="F26" s="84"/>
    </row>
    <row r="27" spans="1:7" ht="120" x14ac:dyDescent="0.2">
      <c r="A27" s="80">
        <v>1</v>
      </c>
      <c r="B27" s="80">
        <v>37</v>
      </c>
      <c r="C27" s="81" t="s">
        <v>76</v>
      </c>
      <c r="D27" s="82" t="s">
        <v>3</v>
      </c>
      <c r="E27" s="83">
        <v>1</v>
      </c>
      <c r="F27" s="84"/>
      <c r="G27" s="83">
        <f>E27*F27</f>
        <v>0</v>
      </c>
    </row>
    <row r="29" spans="1:7" s="79" customFormat="1" x14ac:dyDescent="0.2">
      <c r="A29" s="74">
        <v>1</v>
      </c>
      <c r="B29" s="74"/>
      <c r="C29" s="75" t="str">
        <f>_xlfn.TEXTJOIN(" ",TRUE,C5,"ukupno:")</f>
        <v>Pripremni radovi, skele i podupiranja ukupno:</v>
      </c>
      <c r="D29" s="76"/>
      <c r="E29" s="77"/>
      <c r="F29" s="78"/>
      <c r="G29" s="77">
        <f>SUM(G6:G28)</f>
        <v>0</v>
      </c>
    </row>
    <row r="32" spans="1:7" s="79" customFormat="1" x14ac:dyDescent="0.2">
      <c r="A32" s="74">
        <v>4</v>
      </c>
      <c r="B32" s="74"/>
      <c r="C32" s="75" t="s">
        <v>6</v>
      </c>
      <c r="D32" s="76"/>
      <c r="E32" s="77"/>
      <c r="F32" s="78"/>
      <c r="G32" s="77"/>
    </row>
    <row r="34" spans="1:7" x14ac:dyDescent="0.2">
      <c r="C34" s="81" t="s">
        <v>26</v>
      </c>
    </row>
    <row r="35" spans="1:7" ht="348" x14ac:dyDescent="0.2">
      <c r="C35" s="81" t="s">
        <v>1281</v>
      </c>
    </row>
    <row r="36" spans="1:7" ht="300" x14ac:dyDescent="0.2">
      <c r="C36" s="81" t="s">
        <v>1282</v>
      </c>
    </row>
    <row r="38" spans="1:7" ht="96" x14ac:dyDescent="0.2">
      <c r="A38" s="80">
        <v>4</v>
      </c>
      <c r="B38" s="4">
        <v>2</v>
      </c>
      <c r="C38" s="81" t="s">
        <v>297</v>
      </c>
    </row>
    <row r="39" spans="1:7" x14ac:dyDescent="0.2">
      <c r="B39" s="4" t="s">
        <v>1317</v>
      </c>
      <c r="C39" s="81" t="s">
        <v>7</v>
      </c>
      <c r="D39" s="82" t="s">
        <v>5</v>
      </c>
      <c r="E39" s="86">
        <f>140</f>
        <v>140</v>
      </c>
      <c r="G39" s="83">
        <f>E39*F39</f>
        <v>0</v>
      </c>
    </row>
    <row r="40" spans="1:7" x14ac:dyDescent="0.2">
      <c r="B40" s="4" t="s">
        <v>1318</v>
      </c>
      <c r="C40" s="81" t="s">
        <v>69</v>
      </c>
      <c r="D40" s="82" t="s">
        <v>9</v>
      </c>
      <c r="E40" s="86">
        <v>16800</v>
      </c>
      <c r="G40" s="83">
        <f>E40*F40</f>
        <v>0</v>
      </c>
    </row>
    <row r="42" spans="1:7" ht="108" x14ac:dyDescent="0.2">
      <c r="A42" s="80">
        <v>4</v>
      </c>
      <c r="B42" s="4">
        <v>6</v>
      </c>
      <c r="C42" s="81" t="s">
        <v>1479</v>
      </c>
    </row>
    <row r="43" spans="1:7" x14ac:dyDescent="0.2">
      <c r="B43" s="4" t="s">
        <v>1317</v>
      </c>
      <c r="C43" s="81" t="s">
        <v>7</v>
      </c>
      <c r="D43" s="82" t="s">
        <v>5</v>
      </c>
      <c r="E43" s="86">
        <v>20</v>
      </c>
      <c r="G43" s="83">
        <f>E43*F43</f>
        <v>0</v>
      </c>
    </row>
    <row r="44" spans="1:7" x14ac:dyDescent="0.2">
      <c r="B44" s="4" t="s">
        <v>1318</v>
      </c>
      <c r="C44" s="81" t="s">
        <v>69</v>
      </c>
      <c r="D44" s="82" t="s">
        <v>9</v>
      </c>
      <c r="E44" s="86">
        <v>2400</v>
      </c>
      <c r="G44" s="83">
        <f>E44*F44</f>
        <v>0</v>
      </c>
    </row>
    <row r="45" spans="1:7" x14ac:dyDescent="0.2">
      <c r="B45" s="4" t="s">
        <v>1319</v>
      </c>
      <c r="C45" s="81" t="s">
        <v>8</v>
      </c>
      <c r="D45" s="82" t="s">
        <v>4</v>
      </c>
      <c r="E45" s="86">
        <v>75</v>
      </c>
      <c r="G45" s="83">
        <f>E45*F45</f>
        <v>0</v>
      </c>
    </row>
    <row r="47" spans="1:7" s="79" customFormat="1" x14ac:dyDescent="0.2">
      <c r="A47" s="74">
        <v>4</v>
      </c>
      <c r="B47" s="74"/>
      <c r="C47" s="75" t="str">
        <f>_xlfn.TEXTJOIN(" ",TRUE,C32,"ukupno:")</f>
        <v>Betonski i armirano-betonski radovi ukupno:</v>
      </c>
      <c r="D47" s="76"/>
      <c r="E47" s="77"/>
      <c r="F47" s="78"/>
      <c r="G47" s="77">
        <f>SUM(G33:G46)</f>
        <v>0</v>
      </c>
    </row>
    <row r="50" spans="1:7" s="79" customFormat="1" x14ac:dyDescent="0.2">
      <c r="A50" s="74">
        <v>6</v>
      </c>
      <c r="B50" s="74"/>
      <c r="C50" s="75" t="s">
        <v>10</v>
      </c>
      <c r="D50" s="76"/>
      <c r="E50" s="77"/>
      <c r="F50" s="78"/>
      <c r="G50" s="77"/>
    </row>
    <row r="52" spans="1:7" x14ac:dyDescent="0.2">
      <c r="C52" s="85" t="s">
        <v>26</v>
      </c>
    </row>
    <row r="53" spans="1:7" ht="348" x14ac:dyDescent="0.2">
      <c r="C53" s="81" t="s">
        <v>1362</v>
      </c>
    </row>
    <row r="55" spans="1:7" ht="132" x14ac:dyDescent="0.2">
      <c r="A55" s="80">
        <v>6</v>
      </c>
      <c r="B55" s="80">
        <v>10</v>
      </c>
      <c r="C55" s="25" t="s">
        <v>1283</v>
      </c>
      <c r="D55" s="87" t="s">
        <v>4</v>
      </c>
      <c r="E55" s="86">
        <v>200</v>
      </c>
      <c r="G55" s="83">
        <f>E55*F55</f>
        <v>0</v>
      </c>
    </row>
    <row r="56" spans="1:7" x14ac:dyDescent="0.2">
      <c r="E56" s="86"/>
    </row>
    <row r="57" spans="1:7" ht="48" x14ac:dyDescent="0.2">
      <c r="A57" s="80">
        <v>6</v>
      </c>
      <c r="B57" s="80">
        <v>14</v>
      </c>
      <c r="C57" s="81" t="s">
        <v>1328</v>
      </c>
      <c r="D57" s="82" t="s">
        <v>4</v>
      </c>
      <c r="E57" s="86">
        <v>120</v>
      </c>
      <c r="G57" s="83">
        <f>E57*F57</f>
        <v>0</v>
      </c>
    </row>
    <row r="58" spans="1:7" x14ac:dyDescent="0.2">
      <c r="E58" s="86"/>
    </row>
    <row r="59" spans="1:7" ht="132" x14ac:dyDescent="0.2">
      <c r="A59" s="80">
        <v>6</v>
      </c>
      <c r="B59" s="80">
        <v>16</v>
      </c>
      <c r="C59" s="81" t="s">
        <v>1374</v>
      </c>
      <c r="E59" s="86"/>
    </row>
    <row r="60" spans="1:7" x14ac:dyDescent="0.2">
      <c r="C60" s="81" t="s">
        <v>1329</v>
      </c>
      <c r="E60" s="86"/>
    </row>
    <row r="61" spans="1:7" x14ac:dyDescent="0.2">
      <c r="C61" s="81" t="s">
        <v>1330</v>
      </c>
      <c r="D61" s="82" t="s">
        <v>0</v>
      </c>
      <c r="E61" s="86">
        <v>16</v>
      </c>
      <c r="G61" s="83">
        <f t="shared" ref="G61:G63" si="0">E61*F61</f>
        <v>0</v>
      </c>
    </row>
    <row r="62" spans="1:7" x14ac:dyDescent="0.2">
      <c r="C62" s="81" t="s">
        <v>1331</v>
      </c>
      <c r="D62" s="82" t="s">
        <v>0</v>
      </c>
      <c r="E62" s="86">
        <v>8</v>
      </c>
      <c r="G62" s="83">
        <f t="shared" si="0"/>
        <v>0</v>
      </c>
    </row>
    <row r="63" spans="1:7" x14ac:dyDescent="0.2">
      <c r="C63" s="81" t="s">
        <v>1332</v>
      </c>
      <c r="D63" s="82" t="s">
        <v>0</v>
      </c>
      <c r="E63" s="86">
        <v>4</v>
      </c>
      <c r="G63" s="83">
        <f t="shared" si="0"/>
        <v>0</v>
      </c>
    </row>
    <row r="64" spans="1:7" x14ac:dyDescent="0.2">
      <c r="C64" s="81" t="s">
        <v>1333</v>
      </c>
      <c r="E64" s="86"/>
    </row>
    <row r="65" spans="1:7" x14ac:dyDescent="0.2">
      <c r="C65" s="81" t="s">
        <v>1330</v>
      </c>
      <c r="D65" s="82" t="s">
        <v>0</v>
      </c>
      <c r="E65" s="86">
        <v>5</v>
      </c>
      <c r="G65" s="83">
        <f t="shared" ref="G65:G67" si="1">E65*F65</f>
        <v>0</v>
      </c>
    </row>
    <row r="66" spans="1:7" x14ac:dyDescent="0.2">
      <c r="C66" s="81" t="s">
        <v>1331</v>
      </c>
      <c r="D66" s="82" t="s">
        <v>0</v>
      </c>
      <c r="E66" s="86">
        <v>4</v>
      </c>
      <c r="G66" s="83">
        <f t="shared" si="1"/>
        <v>0</v>
      </c>
    </row>
    <row r="67" spans="1:7" x14ac:dyDescent="0.2">
      <c r="C67" s="81" t="s">
        <v>1332</v>
      </c>
      <c r="D67" s="82" t="s">
        <v>0</v>
      </c>
      <c r="E67" s="86">
        <v>3</v>
      </c>
      <c r="G67" s="83">
        <f t="shared" si="1"/>
        <v>0</v>
      </c>
    </row>
    <row r="68" spans="1:7" x14ac:dyDescent="0.2">
      <c r="E68" s="86"/>
    </row>
    <row r="69" spans="1:7" ht="132" x14ac:dyDescent="0.2">
      <c r="A69" s="80">
        <v>6</v>
      </c>
      <c r="B69" s="80">
        <v>17</v>
      </c>
      <c r="C69" s="81" t="s">
        <v>1375</v>
      </c>
      <c r="E69" s="86"/>
    </row>
    <row r="70" spans="1:7" x14ac:dyDescent="0.2">
      <c r="C70" s="81" t="s">
        <v>1329</v>
      </c>
      <c r="E70" s="86"/>
    </row>
    <row r="71" spans="1:7" x14ac:dyDescent="0.2">
      <c r="B71" s="80" t="s">
        <v>1317</v>
      </c>
      <c r="C71" s="81" t="s">
        <v>1330</v>
      </c>
      <c r="D71" s="82" t="s">
        <v>0</v>
      </c>
      <c r="E71" s="86">
        <v>8</v>
      </c>
      <c r="G71" s="83">
        <f t="shared" ref="G71:G73" si="2">E71*F71</f>
        <v>0</v>
      </c>
    </row>
    <row r="72" spans="1:7" x14ac:dyDescent="0.2">
      <c r="B72" s="80" t="s">
        <v>1318</v>
      </c>
      <c r="C72" s="81" t="s">
        <v>1331</v>
      </c>
      <c r="D72" s="82" t="s">
        <v>0</v>
      </c>
      <c r="E72" s="86">
        <v>4</v>
      </c>
      <c r="G72" s="83">
        <f t="shared" si="2"/>
        <v>0</v>
      </c>
    </row>
    <row r="73" spans="1:7" x14ac:dyDescent="0.2">
      <c r="B73" s="80" t="s">
        <v>1319</v>
      </c>
      <c r="C73" s="81" t="s">
        <v>1332</v>
      </c>
      <c r="D73" s="82" t="s">
        <v>0</v>
      </c>
      <c r="E73" s="86">
        <v>2</v>
      </c>
      <c r="G73" s="83">
        <f t="shared" si="2"/>
        <v>0</v>
      </c>
    </row>
    <row r="74" spans="1:7" x14ac:dyDescent="0.2">
      <c r="C74" s="81" t="s">
        <v>1333</v>
      </c>
      <c r="E74" s="86"/>
    </row>
    <row r="75" spans="1:7" x14ac:dyDescent="0.2">
      <c r="B75" s="80" t="s">
        <v>1453</v>
      </c>
      <c r="C75" s="81" t="s">
        <v>1330</v>
      </c>
      <c r="D75" s="82" t="s">
        <v>0</v>
      </c>
      <c r="E75" s="86">
        <v>3</v>
      </c>
      <c r="G75" s="83">
        <f t="shared" ref="G75:G77" si="3">E75*F75</f>
        <v>0</v>
      </c>
    </row>
    <row r="76" spans="1:7" x14ac:dyDescent="0.2">
      <c r="B76" s="80" t="s">
        <v>1454</v>
      </c>
      <c r="C76" s="81" t="s">
        <v>1331</v>
      </c>
      <c r="D76" s="82" t="s">
        <v>0</v>
      </c>
      <c r="E76" s="86">
        <v>2</v>
      </c>
      <c r="G76" s="83">
        <f t="shared" si="3"/>
        <v>0</v>
      </c>
    </row>
    <row r="77" spans="1:7" x14ac:dyDescent="0.2">
      <c r="B77" s="80" t="s">
        <v>1455</v>
      </c>
      <c r="C77" s="81" t="s">
        <v>1332</v>
      </c>
      <c r="D77" s="82" t="s">
        <v>0</v>
      </c>
      <c r="E77" s="86">
        <v>1</v>
      </c>
      <c r="G77" s="83">
        <f t="shared" si="3"/>
        <v>0</v>
      </c>
    </row>
    <row r="78" spans="1:7" x14ac:dyDescent="0.2">
      <c r="E78" s="86"/>
    </row>
    <row r="79" spans="1:7" ht="96" x14ac:dyDescent="0.2">
      <c r="A79" s="80">
        <v>6</v>
      </c>
      <c r="B79" s="80">
        <v>18</v>
      </c>
      <c r="C79" s="81" t="s">
        <v>1376</v>
      </c>
    </row>
    <row r="80" spans="1:7" x14ac:dyDescent="0.2">
      <c r="B80" s="80" t="s">
        <v>1317</v>
      </c>
      <c r="C80" s="81" t="s">
        <v>1377</v>
      </c>
      <c r="D80" s="82" t="s">
        <v>0</v>
      </c>
      <c r="E80" s="86">
        <v>6</v>
      </c>
      <c r="G80" s="83">
        <f>E80*F80</f>
        <v>0</v>
      </c>
    </row>
    <row r="81" spans="1:7" x14ac:dyDescent="0.2">
      <c r="B81" s="80" t="s">
        <v>1318</v>
      </c>
      <c r="C81" s="81" t="s">
        <v>1334</v>
      </c>
      <c r="D81" s="82" t="s">
        <v>0</v>
      </c>
      <c r="E81" s="86">
        <v>8</v>
      </c>
      <c r="G81" s="83">
        <f>E81*F81</f>
        <v>0</v>
      </c>
    </row>
    <row r="82" spans="1:7" x14ac:dyDescent="0.2">
      <c r="B82" s="80" t="s">
        <v>1319</v>
      </c>
      <c r="C82" s="81" t="s">
        <v>1335</v>
      </c>
      <c r="D82" s="82" t="s">
        <v>0</v>
      </c>
      <c r="E82" s="86">
        <v>4</v>
      </c>
      <c r="G82" s="83">
        <f>E82*F82</f>
        <v>0</v>
      </c>
    </row>
    <row r="84" spans="1:7" s="79" customFormat="1" x14ac:dyDescent="0.2">
      <c r="A84" s="74">
        <v>6</v>
      </c>
      <c r="B84" s="74"/>
      <c r="C84" s="75" t="str">
        <f>_xlfn.TEXTJOIN(" ",TRUE,C50,"ukupno:")</f>
        <v>Zidarski radovi ukupno:</v>
      </c>
      <c r="D84" s="76"/>
      <c r="E84" s="77"/>
      <c r="F84" s="78"/>
      <c r="G84" s="77">
        <f>SUM(G51:G83)</f>
        <v>0</v>
      </c>
    </row>
    <row r="87" spans="1:7" s="79" customFormat="1" x14ac:dyDescent="0.2">
      <c r="A87" s="74">
        <v>8</v>
      </c>
      <c r="B87" s="74"/>
      <c r="C87" s="75" t="s">
        <v>11</v>
      </c>
      <c r="D87" s="76"/>
      <c r="E87" s="77"/>
      <c r="F87" s="78"/>
      <c r="G87" s="77"/>
    </row>
    <row r="89" spans="1:7" x14ac:dyDescent="0.2">
      <c r="C89" s="81" t="s">
        <v>26</v>
      </c>
    </row>
    <row r="90" spans="1:7" ht="276" x14ac:dyDescent="0.2">
      <c r="C90" s="81" t="s">
        <v>38</v>
      </c>
    </row>
    <row r="92" spans="1:7" ht="72" x14ac:dyDescent="0.2">
      <c r="A92" s="80">
        <v>8</v>
      </c>
      <c r="B92" s="80">
        <v>15</v>
      </c>
      <c r="C92" s="25" t="s">
        <v>1327</v>
      </c>
      <c r="D92" s="87" t="s">
        <v>4</v>
      </c>
      <c r="E92" s="86">
        <v>100</v>
      </c>
      <c r="G92" s="83">
        <f>E92*F92</f>
        <v>0</v>
      </c>
    </row>
    <row r="94" spans="1:7" s="79" customFormat="1" x14ac:dyDescent="0.2">
      <c r="A94" s="74">
        <v>8</v>
      </c>
      <c r="B94" s="74"/>
      <c r="C94" s="75" t="str">
        <f>_xlfn.TEXTJOIN(" ",TRUE,C87,"ukupno:")</f>
        <v>Izolaterski radovi ukupno:</v>
      </c>
      <c r="D94" s="76"/>
      <c r="E94" s="77"/>
      <c r="F94" s="78"/>
      <c r="G94" s="77">
        <f>SUM(G88:G93)</f>
        <v>0</v>
      </c>
    </row>
    <row r="97" spans="1:7" s="79" customFormat="1" x14ac:dyDescent="0.2">
      <c r="A97" s="74">
        <v>11</v>
      </c>
      <c r="B97" s="74"/>
      <c r="C97" s="75" t="s">
        <v>39</v>
      </c>
      <c r="D97" s="76"/>
      <c r="E97" s="77"/>
      <c r="F97" s="78"/>
      <c r="G97" s="77"/>
    </row>
    <row r="99" spans="1:7" x14ac:dyDescent="0.2">
      <c r="C99" s="81" t="s">
        <v>26</v>
      </c>
    </row>
    <row r="100" spans="1:7" ht="276" x14ac:dyDescent="0.2">
      <c r="C100" s="81" t="s">
        <v>40</v>
      </c>
    </row>
    <row r="101" spans="1:7" ht="216" x14ac:dyDescent="0.2">
      <c r="C101" s="81" t="s">
        <v>1430</v>
      </c>
    </row>
    <row r="103" spans="1:7" ht="348" x14ac:dyDescent="0.2">
      <c r="A103" s="80">
        <v>11</v>
      </c>
      <c r="B103" s="80">
        <v>1</v>
      </c>
      <c r="C103" s="81" t="s">
        <v>1382</v>
      </c>
      <c r="D103" s="82" t="s">
        <v>4</v>
      </c>
      <c r="E103" s="83">
        <v>275</v>
      </c>
      <c r="G103" s="83">
        <f>E103*F103</f>
        <v>0</v>
      </c>
    </row>
    <row r="105" spans="1:7" ht="336" x14ac:dyDescent="0.2">
      <c r="A105" s="80">
        <v>11</v>
      </c>
      <c r="B105" s="80">
        <v>2</v>
      </c>
      <c r="C105" s="81" t="s">
        <v>294</v>
      </c>
      <c r="D105" s="82" t="s">
        <v>4</v>
      </c>
      <c r="E105" s="83">
        <v>15</v>
      </c>
      <c r="G105" s="83">
        <f>E105*F105</f>
        <v>0</v>
      </c>
    </row>
    <row r="107" spans="1:7" ht="84" x14ac:dyDescent="0.2">
      <c r="A107" s="80">
        <v>11</v>
      </c>
      <c r="B107" s="80">
        <v>3</v>
      </c>
      <c r="C107" s="81" t="s">
        <v>296</v>
      </c>
      <c r="D107" s="82" t="s">
        <v>4</v>
      </c>
      <c r="E107" s="86">
        <v>420</v>
      </c>
      <c r="G107" s="83">
        <f>E107*F107</f>
        <v>0</v>
      </c>
    </row>
    <row r="109" spans="1:7" ht="312" x14ac:dyDescent="0.2">
      <c r="A109" s="80">
        <v>11</v>
      </c>
      <c r="B109" s="80">
        <v>6</v>
      </c>
      <c r="C109" s="25" t="s">
        <v>295</v>
      </c>
      <c r="D109" s="82" t="s">
        <v>4</v>
      </c>
      <c r="E109" s="83">
        <v>50</v>
      </c>
      <c r="G109" s="83">
        <f>E109*F109</f>
        <v>0</v>
      </c>
    </row>
    <row r="110" spans="1:7" x14ac:dyDescent="0.2">
      <c r="C110" s="25"/>
    </row>
    <row r="111" spans="1:7" ht="108" x14ac:dyDescent="0.2">
      <c r="A111" s="80">
        <v>11</v>
      </c>
      <c r="B111" s="80">
        <v>7</v>
      </c>
      <c r="C111" s="25" t="s">
        <v>1378</v>
      </c>
    </row>
    <row r="112" spans="1:7" x14ac:dyDescent="0.2">
      <c r="B112" s="80" t="s">
        <v>1317</v>
      </c>
      <c r="C112" s="25" t="s">
        <v>1335</v>
      </c>
      <c r="D112" s="82" t="s">
        <v>4</v>
      </c>
      <c r="E112" s="83">
        <v>20</v>
      </c>
      <c r="G112" s="83">
        <f>E112*F112</f>
        <v>0</v>
      </c>
    </row>
    <row r="113" spans="1:7" x14ac:dyDescent="0.2">
      <c r="B113" s="80" t="s">
        <v>1318</v>
      </c>
      <c r="C113" s="25" t="s">
        <v>1334</v>
      </c>
      <c r="D113" s="82" t="s">
        <v>4</v>
      </c>
      <c r="E113" s="83">
        <v>20</v>
      </c>
      <c r="G113" s="83">
        <f>E113*F113</f>
        <v>0</v>
      </c>
    </row>
    <row r="114" spans="1:7" x14ac:dyDescent="0.2">
      <c r="B114" s="80" t="s">
        <v>1319</v>
      </c>
      <c r="C114" s="25" t="s">
        <v>1377</v>
      </c>
      <c r="D114" s="82" t="s">
        <v>4</v>
      </c>
      <c r="E114" s="83">
        <v>20</v>
      </c>
      <c r="G114" s="83">
        <f>E114*F114</f>
        <v>0</v>
      </c>
    </row>
    <row r="115" spans="1:7" x14ac:dyDescent="0.2">
      <c r="C115" s="25"/>
    </row>
    <row r="116" spans="1:7" ht="132" x14ac:dyDescent="0.2">
      <c r="A116" s="80">
        <v>11</v>
      </c>
      <c r="B116" s="80">
        <v>8</v>
      </c>
      <c r="C116" s="25" t="s">
        <v>1386</v>
      </c>
    </row>
    <row r="117" spans="1:7" x14ac:dyDescent="0.2">
      <c r="B117" s="80" t="s">
        <v>1317</v>
      </c>
      <c r="C117" s="25" t="s">
        <v>1320</v>
      </c>
      <c r="D117" s="82" t="s">
        <v>0</v>
      </c>
      <c r="E117" s="83">
        <v>18</v>
      </c>
      <c r="G117" s="83">
        <f>E117*F117</f>
        <v>0</v>
      </c>
    </row>
    <row r="118" spans="1:7" x14ac:dyDescent="0.2">
      <c r="B118" s="80" t="s">
        <v>1318</v>
      </c>
      <c r="C118" s="25" t="s">
        <v>1321</v>
      </c>
      <c r="D118" s="82" t="s">
        <v>0</v>
      </c>
      <c r="E118" s="83">
        <v>12</v>
      </c>
      <c r="G118" s="83">
        <f>E118*F118</f>
        <v>0</v>
      </c>
    </row>
    <row r="119" spans="1:7" x14ac:dyDescent="0.2">
      <c r="B119" s="80" t="s">
        <v>1319</v>
      </c>
      <c r="C119" s="25" t="s">
        <v>1322</v>
      </c>
      <c r="D119" s="82" t="s">
        <v>0</v>
      </c>
      <c r="E119" s="83">
        <v>6</v>
      </c>
      <c r="G119" s="83">
        <f>E119*F119</f>
        <v>0</v>
      </c>
    </row>
    <row r="120" spans="1:7" x14ac:dyDescent="0.2">
      <c r="C120" s="91"/>
      <c r="D120" s="92"/>
      <c r="E120" s="93"/>
    </row>
    <row r="121" spans="1:7" ht="108" x14ac:dyDescent="0.2">
      <c r="A121" s="80">
        <v>11</v>
      </c>
      <c r="B121" s="80">
        <v>9</v>
      </c>
      <c r="C121" s="94" t="s">
        <v>1383</v>
      </c>
      <c r="D121" s="92"/>
      <c r="E121" s="93"/>
    </row>
    <row r="122" spans="1:7" ht="36" x14ac:dyDescent="0.2">
      <c r="C122" s="95" t="s">
        <v>1384</v>
      </c>
      <c r="D122" s="96"/>
      <c r="E122" s="97"/>
    </row>
    <row r="123" spans="1:7" x14ac:dyDescent="0.2">
      <c r="B123" s="80" t="s">
        <v>1317</v>
      </c>
      <c r="C123" s="25" t="s">
        <v>1320</v>
      </c>
      <c r="D123" s="82" t="s">
        <v>0</v>
      </c>
      <c r="E123" s="83">
        <v>18</v>
      </c>
      <c r="G123" s="83">
        <f>E123*F123</f>
        <v>0</v>
      </c>
    </row>
    <row r="124" spans="1:7" x14ac:dyDescent="0.2">
      <c r="B124" s="80" t="s">
        <v>1318</v>
      </c>
      <c r="C124" s="25" t="s">
        <v>1321</v>
      </c>
      <c r="D124" s="82" t="s">
        <v>0</v>
      </c>
      <c r="E124" s="83">
        <v>12</v>
      </c>
      <c r="G124" s="83">
        <f>E124*F124</f>
        <v>0</v>
      </c>
    </row>
    <row r="125" spans="1:7" x14ac:dyDescent="0.2">
      <c r="B125" s="80" t="s">
        <v>1319</v>
      </c>
      <c r="C125" s="25" t="s">
        <v>1322</v>
      </c>
      <c r="D125" s="82" t="s">
        <v>0</v>
      </c>
      <c r="E125" s="83">
        <v>6</v>
      </c>
      <c r="G125" s="83">
        <f>E125*F125</f>
        <v>0</v>
      </c>
    </row>
    <row r="126" spans="1:7" x14ac:dyDescent="0.2">
      <c r="B126" s="80" t="s">
        <v>1453</v>
      </c>
      <c r="C126" s="25" t="s">
        <v>1385</v>
      </c>
      <c r="D126" s="82" t="s">
        <v>0</v>
      </c>
      <c r="E126" s="83">
        <v>10</v>
      </c>
      <c r="G126" s="83">
        <f>E126*F126</f>
        <v>0</v>
      </c>
    </row>
    <row r="127" spans="1:7" x14ac:dyDescent="0.2">
      <c r="C127" s="25"/>
    </row>
    <row r="128" spans="1:7" ht="24" x14ac:dyDescent="0.2">
      <c r="A128" s="80">
        <v>11</v>
      </c>
      <c r="B128" s="80">
        <v>11</v>
      </c>
      <c r="C128" s="98" t="s">
        <v>1478</v>
      </c>
      <c r="D128" s="92"/>
      <c r="E128" s="93"/>
    </row>
    <row r="129" spans="1:7" ht="96" x14ac:dyDescent="0.2">
      <c r="C129" s="94" t="s">
        <v>1387</v>
      </c>
      <c r="D129" s="92"/>
      <c r="E129" s="93"/>
    </row>
    <row r="130" spans="1:7" ht="36" x14ac:dyDescent="0.2">
      <c r="C130" s="95" t="s">
        <v>1384</v>
      </c>
      <c r="D130" s="92"/>
      <c r="E130" s="93"/>
    </row>
    <row r="131" spans="1:7" x14ac:dyDescent="0.2">
      <c r="B131" s="80" t="s">
        <v>1317</v>
      </c>
      <c r="C131" s="94" t="s">
        <v>1388</v>
      </c>
      <c r="D131" s="99" t="s">
        <v>0</v>
      </c>
      <c r="E131" s="86">
        <v>2</v>
      </c>
      <c r="G131" s="83">
        <f t="shared" ref="G131:G135" si="4">E131*F131</f>
        <v>0</v>
      </c>
    </row>
    <row r="132" spans="1:7" x14ac:dyDescent="0.2">
      <c r="B132" s="80" t="s">
        <v>1318</v>
      </c>
      <c r="C132" s="94" t="s">
        <v>1389</v>
      </c>
      <c r="D132" s="99" t="s">
        <v>0</v>
      </c>
      <c r="E132" s="86">
        <v>2</v>
      </c>
      <c r="G132" s="83">
        <f t="shared" si="4"/>
        <v>0</v>
      </c>
    </row>
    <row r="133" spans="1:7" x14ac:dyDescent="0.2">
      <c r="B133" s="80" t="s">
        <v>1319</v>
      </c>
      <c r="C133" s="94" t="s">
        <v>1390</v>
      </c>
      <c r="D133" s="99" t="s">
        <v>0</v>
      </c>
      <c r="E133" s="86">
        <v>3</v>
      </c>
      <c r="G133" s="83">
        <f t="shared" si="4"/>
        <v>0</v>
      </c>
    </row>
    <row r="134" spans="1:7" x14ac:dyDescent="0.2">
      <c r="B134" s="80" t="s">
        <v>1453</v>
      </c>
      <c r="C134" s="94" t="s">
        <v>1391</v>
      </c>
      <c r="D134" s="99" t="s">
        <v>0</v>
      </c>
      <c r="E134" s="86">
        <v>4</v>
      </c>
      <c r="G134" s="83">
        <f t="shared" si="4"/>
        <v>0</v>
      </c>
    </row>
    <row r="135" spans="1:7" x14ac:dyDescent="0.2">
      <c r="B135" s="80" t="s">
        <v>1454</v>
      </c>
      <c r="C135" s="94" t="s">
        <v>1392</v>
      </c>
      <c r="D135" s="99" t="s">
        <v>0</v>
      </c>
      <c r="E135" s="86">
        <v>1</v>
      </c>
      <c r="G135" s="83">
        <f t="shared" si="4"/>
        <v>0</v>
      </c>
    </row>
    <row r="136" spans="1:7" x14ac:dyDescent="0.2">
      <c r="C136" s="94"/>
      <c r="D136" s="99"/>
      <c r="E136" s="97"/>
    </row>
    <row r="137" spans="1:7" ht="228" x14ac:dyDescent="0.2">
      <c r="A137" s="80">
        <v>11</v>
      </c>
      <c r="B137" s="80">
        <v>12</v>
      </c>
      <c r="C137" s="100" t="s">
        <v>1429</v>
      </c>
      <c r="D137" s="96" t="s">
        <v>4</v>
      </c>
      <c r="E137" s="83">
        <v>10</v>
      </c>
      <c r="G137" s="83">
        <f>E137*F137</f>
        <v>0</v>
      </c>
    </row>
    <row r="138" spans="1:7" x14ac:dyDescent="0.2">
      <c r="C138" s="100"/>
      <c r="D138" s="96"/>
    </row>
    <row r="139" spans="1:7" ht="84" x14ac:dyDescent="0.2">
      <c r="A139" s="80">
        <v>11</v>
      </c>
      <c r="B139" s="80">
        <v>13</v>
      </c>
      <c r="C139" s="25" t="s">
        <v>1473</v>
      </c>
      <c r="D139" s="96"/>
    </row>
    <row r="140" spans="1:7" x14ac:dyDescent="0.2">
      <c r="B140" s="80" t="s">
        <v>1317</v>
      </c>
      <c r="C140" s="25" t="s">
        <v>1474</v>
      </c>
      <c r="D140" s="96" t="s">
        <v>88</v>
      </c>
      <c r="E140" s="83">
        <v>100</v>
      </c>
      <c r="G140" s="83">
        <f>E140*F140</f>
        <v>0</v>
      </c>
    </row>
    <row r="141" spans="1:7" x14ac:dyDescent="0.2">
      <c r="B141" s="80" t="s">
        <v>1318</v>
      </c>
      <c r="C141" s="25" t="s">
        <v>1475</v>
      </c>
      <c r="D141" s="96" t="s">
        <v>88</v>
      </c>
      <c r="E141" s="83">
        <v>50</v>
      </c>
      <c r="G141" s="83">
        <f>E141*F141</f>
        <v>0</v>
      </c>
    </row>
    <row r="142" spans="1:7" x14ac:dyDescent="0.2">
      <c r="C142" s="94"/>
      <c r="D142" s="99"/>
      <c r="E142" s="97"/>
    </row>
    <row r="143" spans="1:7" s="79" customFormat="1" x14ac:dyDescent="0.2">
      <c r="A143" s="74">
        <v>11</v>
      </c>
      <c r="B143" s="74"/>
      <c r="C143" s="75" t="str">
        <f>_xlfn.TEXTJOIN(" ",TRUE,C97,"ukupno:")</f>
        <v>Gipsarski radovi ukupno:</v>
      </c>
      <c r="D143" s="76"/>
      <c r="E143" s="77"/>
      <c r="F143" s="78"/>
      <c r="G143" s="77">
        <f>SUM(G98:G142)</f>
        <v>0</v>
      </c>
    </row>
    <row r="146" spans="1:7" s="79" customFormat="1" x14ac:dyDescent="0.2">
      <c r="A146" s="74">
        <v>13</v>
      </c>
      <c r="B146" s="74"/>
      <c r="C146" s="75" t="s">
        <v>41</v>
      </c>
      <c r="D146" s="76"/>
      <c r="E146" s="77"/>
      <c r="F146" s="78"/>
      <c r="G146" s="77"/>
    </row>
    <row r="148" spans="1:7" x14ac:dyDescent="0.2">
      <c r="C148" s="81" t="s">
        <v>26</v>
      </c>
    </row>
    <row r="149" spans="1:7" ht="276" x14ac:dyDescent="0.2">
      <c r="C149" s="81" t="s">
        <v>42</v>
      </c>
    </row>
    <row r="150" spans="1:7" ht="252" x14ac:dyDescent="0.2">
      <c r="C150" s="81" t="s">
        <v>43</v>
      </c>
    </row>
    <row r="152" spans="1:7" ht="60" x14ac:dyDescent="0.2">
      <c r="A152" s="80">
        <v>13</v>
      </c>
      <c r="B152" s="80">
        <v>1</v>
      </c>
      <c r="C152" s="81" t="s">
        <v>44</v>
      </c>
      <c r="D152" s="82" t="s">
        <v>88</v>
      </c>
      <c r="E152" s="83">
        <v>130</v>
      </c>
      <c r="G152" s="83">
        <f>E152*F152</f>
        <v>0</v>
      </c>
    </row>
    <row r="154" spans="1:7" ht="288" x14ac:dyDescent="0.2">
      <c r="A154" s="80">
        <v>13</v>
      </c>
      <c r="B154" s="80">
        <v>3</v>
      </c>
      <c r="C154" s="81" t="s">
        <v>1368</v>
      </c>
      <c r="D154" s="82" t="s">
        <v>3</v>
      </c>
      <c r="E154" s="83">
        <v>1</v>
      </c>
      <c r="G154" s="83">
        <f>E154*F154</f>
        <v>0</v>
      </c>
    </row>
    <row r="156" spans="1:7" ht="216" x14ac:dyDescent="0.2">
      <c r="A156" s="80">
        <v>13</v>
      </c>
      <c r="B156" s="80">
        <v>5</v>
      </c>
      <c r="C156" s="81" t="s">
        <v>45</v>
      </c>
      <c r="D156" s="82" t="s">
        <v>4</v>
      </c>
      <c r="E156" s="83">
        <v>140</v>
      </c>
      <c r="G156" s="83">
        <f>E156*F156</f>
        <v>0</v>
      </c>
    </row>
    <row r="158" spans="1:7" ht="120" x14ac:dyDescent="0.2">
      <c r="A158" s="80">
        <v>13</v>
      </c>
      <c r="B158" s="80">
        <v>6</v>
      </c>
      <c r="C158" s="81" t="s">
        <v>46</v>
      </c>
    </row>
    <row r="159" spans="1:7" x14ac:dyDescent="0.2">
      <c r="B159" s="80" t="s">
        <v>1317</v>
      </c>
      <c r="C159" s="81" t="s">
        <v>72</v>
      </c>
      <c r="D159" s="82" t="s">
        <v>3</v>
      </c>
      <c r="E159" s="83">
        <v>1</v>
      </c>
      <c r="G159" s="83">
        <f>E159*F159</f>
        <v>0</v>
      </c>
    </row>
    <row r="160" spans="1:7" x14ac:dyDescent="0.2">
      <c r="B160" s="80" t="s">
        <v>1318</v>
      </c>
      <c r="C160" s="81" t="s">
        <v>1367</v>
      </c>
      <c r="D160" s="82" t="s">
        <v>3</v>
      </c>
      <c r="E160" s="83">
        <v>1</v>
      </c>
      <c r="G160" s="83">
        <f>E160*F160</f>
        <v>0</v>
      </c>
    </row>
    <row r="161" spans="1:7" x14ac:dyDescent="0.2">
      <c r="B161" s="80" t="s">
        <v>1319</v>
      </c>
      <c r="C161" s="81" t="s">
        <v>1366</v>
      </c>
      <c r="D161" s="82" t="s">
        <v>3</v>
      </c>
      <c r="E161" s="83">
        <v>1</v>
      </c>
      <c r="G161" s="83">
        <f>E161*F161</f>
        <v>0</v>
      </c>
    </row>
    <row r="163" spans="1:7" ht="156" x14ac:dyDescent="0.2">
      <c r="A163" s="80">
        <v>13</v>
      </c>
      <c r="B163" s="80">
        <v>7</v>
      </c>
      <c r="C163" s="25" t="s">
        <v>92</v>
      </c>
      <c r="D163" s="82" t="s">
        <v>5</v>
      </c>
      <c r="E163" s="86">
        <v>1.5</v>
      </c>
      <c r="G163" s="83">
        <f>E163*F163</f>
        <v>0</v>
      </c>
    </row>
    <row r="164" spans="1:7" x14ac:dyDescent="0.2">
      <c r="E164" s="86"/>
    </row>
    <row r="165" spans="1:7" ht="72" x14ac:dyDescent="0.2">
      <c r="A165" s="80">
        <v>13</v>
      </c>
      <c r="B165" s="80">
        <v>8</v>
      </c>
      <c r="C165" s="81" t="s">
        <v>90</v>
      </c>
      <c r="D165" s="82" t="s">
        <v>4</v>
      </c>
      <c r="E165" s="86">
        <v>140</v>
      </c>
      <c r="G165" s="83">
        <f>E165*F165</f>
        <v>0</v>
      </c>
    </row>
    <row r="166" spans="1:7" x14ac:dyDescent="0.2">
      <c r="E166" s="86"/>
    </row>
    <row r="167" spans="1:7" ht="72" x14ac:dyDescent="0.2">
      <c r="A167" s="80">
        <v>13</v>
      </c>
      <c r="B167" s="80">
        <v>9</v>
      </c>
      <c r="C167" s="81" t="s">
        <v>91</v>
      </c>
      <c r="D167" s="82" t="s">
        <v>4</v>
      </c>
      <c r="E167" s="86">
        <v>10</v>
      </c>
      <c r="G167" s="83">
        <f>E167*F167</f>
        <v>0</v>
      </c>
    </row>
    <row r="168" spans="1:7" x14ac:dyDescent="0.2">
      <c r="E168" s="86"/>
    </row>
    <row r="169" spans="1:7" ht="60" x14ac:dyDescent="0.2">
      <c r="A169" s="80">
        <v>13</v>
      </c>
      <c r="B169" s="80">
        <v>10</v>
      </c>
      <c r="C169" s="81" t="s">
        <v>93</v>
      </c>
      <c r="D169" s="82" t="s">
        <v>4</v>
      </c>
      <c r="E169" s="86">
        <v>20</v>
      </c>
      <c r="G169" s="83">
        <f>E169*F169</f>
        <v>0</v>
      </c>
    </row>
    <row r="171" spans="1:7" s="79" customFormat="1" x14ac:dyDescent="0.2">
      <c r="A171" s="74">
        <v>13</v>
      </c>
      <c r="B171" s="74"/>
      <c r="C171" s="75" t="str">
        <f>_xlfn.TEXTJOIN(" ",TRUE,C146,"ukupno:")</f>
        <v>Kamenarski radovi ukupno:</v>
      </c>
      <c r="D171" s="76"/>
      <c r="E171" s="77"/>
      <c r="F171" s="78"/>
      <c r="G171" s="77">
        <f>SUM(G147:G169)</f>
        <v>0</v>
      </c>
    </row>
    <row r="174" spans="1:7" s="79" customFormat="1" x14ac:dyDescent="0.2">
      <c r="A174" s="74">
        <v>14</v>
      </c>
      <c r="B174" s="74"/>
      <c r="C174" s="75" t="s">
        <v>12</v>
      </c>
      <c r="D174" s="76"/>
      <c r="E174" s="77"/>
      <c r="F174" s="78"/>
      <c r="G174" s="77"/>
    </row>
    <row r="176" spans="1:7" x14ac:dyDescent="0.2">
      <c r="C176" s="81" t="s">
        <v>26</v>
      </c>
    </row>
    <row r="177" spans="1:8" ht="276" x14ac:dyDescent="0.2">
      <c r="C177" s="81" t="s">
        <v>47</v>
      </c>
    </row>
    <row r="178" spans="1:8" ht="336" x14ac:dyDescent="0.2">
      <c r="C178" s="81" t="s">
        <v>48</v>
      </c>
    </row>
    <row r="179" spans="1:8" ht="108" x14ac:dyDescent="0.2">
      <c r="C179" s="81" t="s">
        <v>1370</v>
      </c>
      <c r="D179" s="101"/>
      <c r="E179" s="101"/>
      <c r="F179" s="101"/>
      <c r="G179" s="101"/>
      <c r="H179" s="101"/>
    </row>
    <row r="180" spans="1:8" ht="48" x14ac:dyDescent="0.2">
      <c r="C180" s="81" t="s">
        <v>1371</v>
      </c>
      <c r="D180" s="102"/>
      <c r="E180" s="102"/>
      <c r="F180" s="102"/>
      <c r="G180" s="102"/>
      <c r="H180" s="102"/>
    </row>
    <row r="181" spans="1:8" ht="108" x14ac:dyDescent="0.2">
      <c r="C181" s="81" t="s">
        <v>1372</v>
      </c>
      <c r="D181" s="103"/>
      <c r="E181" s="103"/>
      <c r="F181" s="103"/>
      <c r="G181" s="103"/>
      <c r="H181" s="103"/>
    </row>
    <row r="183" spans="1:8" ht="120" x14ac:dyDescent="0.2">
      <c r="A183" s="80">
        <v>14</v>
      </c>
      <c r="B183" s="80">
        <v>3</v>
      </c>
      <c r="C183" s="25" t="s">
        <v>1425</v>
      </c>
    </row>
    <row r="184" spans="1:8" ht="336" x14ac:dyDescent="0.2">
      <c r="C184" s="25" t="s">
        <v>49</v>
      </c>
    </row>
    <row r="185" spans="1:8" ht="24" x14ac:dyDescent="0.2">
      <c r="C185" s="104" t="s">
        <v>1424</v>
      </c>
    </row>
    <row r="186" spans="1:8" x14ac:dyDescent="0.2">
      <c r="B186" s="80">
        <v>1</v>
      </c>
      <c r="C186" s="25" t="s">
        <v>298</v>
      </c>
      <c r="D186" s="82" t="s">
        <v>0</v>
      </c>
      <c r="E186" s="83">
        <v>1</v>
      </c>
      <c r="G186" s="83">
        <f t="shared" ref="G186:G198" si="5">E186*F186</f>
        <v>0</v>
      </c>
    </row>
    <row r="187" spans="1:8" x14ac:dyDescent="0.2">
      <c r="B187" s="80" t="s">
        <v>1318</v>
      </c>
      <c r="C187" s="25" t="s">
        <v>1288</v>
      </c>
      <c r="D187" s="82" t="s">
        <v>0</v>
      </c>
      <c r="E187" s="83">
        <v>2</v>
      </c>
      <c r="G187" s="83">
        <f t="shared" si="5"/>
        <v>0</v>
      </c>
    </row>
    <row r="188" spans="1:8" x14ac:dyDescent="0.2">
      <c r="B188" s="80" t="s">
        <v>1319</v>
      </c>
      <c r="C188" s="25" t="s">
        <v>1289</v>
      </c>
      <c r="D188" s="82" t="s">
        <v>0</v>
      </c>
      <c r="E188" s="83">
        <v>2</v>
      </c>
      <c r="G188" s="83">
        <f t="shared" si="5"/>
        <v>0</v>
      </c>
    </row>
    <row r="189" spans="1:8" x14ac:dyDescent="0.2">
      <c r="A189" s="52"/>
      <c r="B189" s="52" t="s">
        <v>1453</v>
      </c>
      <c r="C189" s="25" t="s">
        <v>299</v>
      </c>
      <c r="D189" s="82" t="s">
        <v>0</v>
      </c>
      <c r="E189" s="83">
        <v>1</v>
      </c>
      <c r="G189" s="83">
        <f t="shared" si="5"/>
        <v>0</v>
      </c>
    </row>
    <row r="190" spans="1:8" x14ac:dyDescent="0.2">
      <c r="A190" s="52"/>
      <c r="B190" s="52" t="s">
        <v>1454</v>
      </c>
      <c r="C190" s="25" t="s">
        <v>1290</v>
      </c>
      <c r="D190" s="82" t="s">
        <v>0</v>
      </c>
      <c r="E190" s="83">
        <v>1</v>
      </c>
      <c r="G190" s="83">
        <f t="shared" si="5"/>
        <v>0</v>
      </c>
    </row>
    <row r="191" spans="1:8" x14ac:dyDescent="0.2">
      <c r="A191" s="52"/>
      <c r="B191" s="52" t="s">
        <v>1455</v>
      </c>
      <c r="C191" s="25" t="s">
        <v>1291</v>
      </c>
      <c r="D191" s="87" t="s">
        <v>0</v>
      </c>
      <c r="E191" s="86">
        <v>1</v>
      </c>
      <c r="F191" s="84"/>
      <c r="G191" s="86">
        <f t="shared" si="5"/>
        <v>0</v>
      </c>
    </row>
    <row r="192" spans="1:8" x14ac:dyDescent="0.2">
      <c r="A192" s="52"/>
      <c r="B192" s="52" t="s">
        <v>1456</v>
      </c>
      <c r="C192" s="25" t="s">
        <v>1292</v>
      </c>
      <c r="D192" s="82" t="s">
        <v>0</v>
      </c>
      <c r="E192" s="83">
        <v>1</v>
      </c>
      <c r="G192" s="83">
        <f t="shared" si="5"/>
        <v>0</v>
      </c>
    </row>
    <row r="193" spans="1:7" x14ac:dyDescent="0.2">
      <c r="A193" s="52"/>
      <c r="B193" s="52" t="s">
        <v>1457</v>
      </c>
      <c r="C193" s="25" t="s">
        <v>1293</v>
      </c>
      <c r="D193" s="82" t="s">
        <v>0</v>
      </c>
      <c r="E193" s="83">
        <v>2</v>
      </c>
      <c r="G193" s="83">
        <f t="shared" si="5"/>
        <v>0</v>
      </c>
    </row>
    <row r="194" spans="1:7" x14ac:dyDescent="0.2">
      <c r="A194" s="52"/>
      <c r="B194" s="52" t="s">
        <v>1458</v>
      </c>
      <c r="C194" s="25" t="s">
        <v>1294</v>
      </c>
      <c r="D194" s="82" t="s">
        <v>0</v>
      </c>
      <c r="E194" s="83">
        <v>2</v>
      </c>
      <c r="G194" s="83">
        <f t="shared" si="5"/>
        <v>0</v>
      </c>
    </row>
    <row r="195" spans="1:7" x14ac:dyDescent="0.2">
      <c r="A195" s="52"/>
      <c r="B195" s="52" t="s">
        <v>1459</v>
      </c>
      <c r="C195" s="25" t="s">
        <v>1295</v>
      </c>
      <c r="D195" s="82" t="s">
        <v>0</v>
      </c>
      <c r="E195" s="83">
        <v>1</v>
      </c>
      <c r="G195" s="83">
        <f t="shared" si="5"/>
        <v>0</v>
      </c>
    </row>
    <row r="196" spans="1:7" x14ac:dyDescent="0.2">
      <c r="A196" s="52"/>
      <c r="B196" s="52" t="s">
        <v>1460</v>
      </c>
      <c r="C196" s="25" t="s">
        <v>1296</v>
      </c>
      <c r="D196" s="82" t="s">
        <v>0</v>
      </c>
      <c r="E196" s="83">
        <v>1</v>
      </c>
      <c r="G196" s="83">
        <f t="shared" si="5"/>
        <v>0</v>
      </c>
    </row>
    <row r="197" spans="1:7" x14ac:dyDescent="0.2">
      <c r="A197" s="52"/>
      <c r="B197" s="52" t="s">
        <v>1461</v>
      </c>
      <c r="C197" s="25" t="s">
        <v>300</v>
      </c>
      <c r="D197" s="82" t="s">
        <v>0</v>
      </c>
      <c r="E197" s="83">
        <v>1</v>
      </c>
      <c r="G197" s="83">
        <f t="shared" si="5"/>
        <v>0</v>
      </c>
    </row>
    <row r="198" spans="1:7" x14ac:dyDescent="0.2">
      <c r="A198" s="52"/>
      <c r="B198" s="52" t="s">
        <v>14</v>
      </c>
      <c r="C198" s="25" t="s">
        <v>1298</v>
      </c>
      <c r="D198" s="82" t="s">
        <v>0</v>
      </c>
      <c r="E198" s="83">
        <v>1</v>
      </c>
      <c r="G198" s="83">
        <f t="shared" si="5"/>
        <v>0</v>
      </c>
    </row>
    <row r="199" spans="1:7" x14ac:dyDescent="0.2">
      <c r="A199" s="52"/>
      <c r="B199" s="52" t="s">
        <v>1476</v>
      </c>
      <c r="C199" s="25" t="s">
        <v>1299</v>
      </c>
      <c r="D199" s="82" t="s">
        <v>0</v>
      </c>
      <c r="E199" s="83">
        <v>1</v>
      </c>
      <c r="G199" s="83">
        <f t="shared" ref="G199" si="6">E199*F199</f>
        <v>0</v>
      </c>
    </row>
    <row r="200" spans="1:7" x14ac:dyDescent="0.2">
      <c r="A200" s="52"/>
      <c r="B200" s="52"/>
      <c r="C200" s="25"/>
    </row>
    <row r="201" spans="1:7" ht="72" x14ac:dyDescent="0.2">
      <c r="A201" s="80">
        <v>14</v>
      </c>
      <c r="B201" s="80">
        <v>4</v>
      </c>
      <c r="C201" s="25" t="s">
        <v>1426</v>
      </c>
    </row>
    <row r="202" spans="1:7" ht="409.5" x14ac:dyDescent="0.2">
      <c r="C202" s="25" t="s">
        <v>1477</v>
      </c>
    </row>
    <row r="203" spans="1:7" ht="120" x14ac:dyDescent="0.2">
      <c r="C203" s="25" t="s">
        <v>1427</v>
      </c>
    </row>
    <row r="204" spans="1:7" x14ac:dyDescent="0.2">
      <c r="A204" s="52"/>
      <c r="B204" s="52" t="s">
        <v>1317</v>
      </c>
      <c r="C204" s="25" t="s">
        <v>1284</v>
      </c>
      <c r="D204" s="82" t="s">
        <v>0</v>
      </c>
      <c r="E204" s="83">
        <v>2</v>
      </c>
      <c r="G204" s="83">
        <f t="shared" ref="G204:G213" si="7">E204*F204</f>
        <v>0</v>
      </c>
    </row>
    <row r="205" spans="1:7" x14ac:dyDescent="0.2">
      <c r="A205" s="52"/>
      <c r="B205" s="52" t="s">
        <v>1318</v>
      </c>
      <c r="C205" s="25" t="s">
        <v>1285</v>
      </c>
      <c r="D205" s="82" t="s">
        <v>0</v>
      </c>
      <c r="E205" s="83">
        <v>1</v>
      </c>
      <c r="G205" s="83">
        <f t="shared" si="7"/>
        <v>0</v>
      </c>
    </row>
    <row r="206" spans="1:7" x14ac:dyDescent="0.2">
      <c r="A206" s="52"/>
      <c r="B206" s="52" t="s">
        <v>1319</v>
      </c>
      <c r="C206" s="25" t="s">
        <v>302</v>
      </c>
      <c r="D206" s="82" t="s">
        <v>0</v>
      </c>
      <c r="E206" s="83">
        <v>4</v>
      </c>
      <c r="G206" s="83">
        <f t="shared" si="7"/>
        <v>0</v>
      </c>
    </row>
    <row r="207" spans="1:7" x14ac:dyDescent="0.2">
      <c r="B207" s="80" t="s">
        <v>1453</v>
      </c>
      <c r="C207" s="25" t="s">
        <v>1286</v>
      </c>
      <c r="D207" s="82" t="s">
        <v>0</v>
      </c>
      <c r="E207" s="83">
        <v>1</v>
      </c>
      <c r="G207" s="83">
        <f t="shared" si="7"/>
        <v>0</v>
      </c>
    </row>
    <row r="208" spans="1:7" x14ac:dyDescent="0.2">
      <c r="B208" s="80" t="s">
        <v>1454</v>
      </c>
      <c r="C208" s="25" t="s">
        <v>305</v>
      </c>
      <c r="D208" s="82" t="s">
        <v>0</v>
      </c>
      <c r="E208" s="83">
        <v>4</v>
      </c>
      <c r="G208" s="83">
        <f t="shared" si="7"/>
        <v>0</v>
      </c>
    </row>
    <row r="209" spans="1:7" x14ac:dyDescent="0.2">
      <c r="B209" s="80" t="s">
        <v>1455</v>
      </c>
      <c r="C209" s="25" t="s">
        <v>1287</v>
      </c>
      <c r="D209" s="82" t="s">
        <v>0</v>
      </c>
      <c r="E209" s="83">
        <v>4</v>
      </c>
      <c r="G209" s="83">
        <f t="shared" ref="G209" si="8">E209*F209</f>
        <v>0</v>
      </c>
    </row>
    <row r="210" spans="1:7" x14ac:dyDescent="0.2">
      <c r="B210" s="80" t="s">
        <v>1456</v>
      </c>
      <c r="C210" s="25" t="s">
        <v>308</v>
      </c>
      <c r="D210" s="82" t="s">
        <v>0</v>
      </c>
      <c r="E210" s="83">
        <v>1</v>
      </c>
      <c r="G210" s="83">
        <f t="shared" si="7"/>
        <v>0</v>
      </c>
    </row>
    <row r="211" spans="1:7" x14ac:dyDescent="0.2">
      <c r="B211" s="80" t="s">
        <v>1457</v>
      </c>
      <c r="C211" s="25" t="s">
        <v>1297</v>
      </c>
      <c r="D211" s="82" t="s">
        <v>0</v>
      </c>
      <c r="E211" s="83">
        <v>4</v>
      </c>
      <c r="G211" s="83">
        <f t="shared" si="7"/>
        <v>0</v>
      </c>
    </row>
    <row r="212" spans="1:7" x14ac:dyDescent="0.2">
      <c r="B212" s="80" t="s">
        <v>1458</v>
      </c>
      <c r="C212" s="25" t="s">
        <v>309</v>
      </c>
      <c r="D212" s="82" t="s">
        <v>0</v>
      </c>
      <c r="E212" s="83">
        <v>1</v>
      </c>
      <c r="G212" s="83">
        <f t="shared" si="7"/>
        <v>0</v>
      </c>
    </row>
    <row r="213" spans="1:7" x14ac:dyDescent="0.2">
      <c r="B213" s="80" t="s">
        <v>1459</v>
      </c>
      <c r="C213" s="25" t="s">
        <v>301</v>
      </c>
      <c r="D213" s="87" t="s">
        <v>0</v>
      </c>
      <c r="E213" s="86">
        <v>1</v>
      </c>
      <c r="F213" s="84"/>
      <c r="G213" s="86">
        <f t="shared" si="7"/>
        <v>0</v>
      </c>
    </row>
    <row r="214" spans="1:7" x14ac:dyDescent="0.2">
      <c r="C214" s="25"/>
      <c r="D214" s="87"/>
      <c r="E214" s="86"/>
      <c r="F214" s="84"/>
      <c r="G214" s="86"/>
    </row>
    <row r="215" spans="1:7" ht="240" x14ac:dyDescent="0.2">
      <c r="A215" s="80">
        <v>14</v>
      </c>
      <c r="B215" s="80">
        <v>5</v>
      </c>
      <c r="C215" s="25" t="s">
        <v>1428</v>
      </c>
      <c r="D215" s="87"/>
      <c r="E215" s="86"/>
      <c r="F215" s="84"/>
      <c r="G215" s="86"/>
    </row>
    <row r="216" spans="1:7" x14ac:dyDescent="0.2">
      <c r="B216" s="80" t="s">
        <v>1317</v>
      </c>
      <c r="C216" s="25" t="s">
        <v>303</v>
      </c>
      <c r="D216" s="82" t="s">
        <v>0</v>
      </c>
      <c r="E216" s="83">
        <v>1</v>
      </c>
      <c r="G216" s="83">
        <f>E216*F216</f>
        <v>0</v>
      </c>
    </row>
    <row r="217" spans="1:7" x14ac:dyDescent="0.2">
      <c r="B217" s="80" t="s">
        <v>1318</v>
      </c>
      <c r="C217" s="25" t="s">
        <v>304</v>
      </c>
      <c r="D217" s="82" t="s">
        <v>0</v>
      </c>
      <c r="E217" s="83">
        <v>1</v>
      </c>
      <c r="G217" s="83">
        <f>E217*F217</f>
        <v>0</v>
      </c>
    </row>
    <row r="218" spans="1:7" x14ac:dyDescent="0.2">
      <c r="B218" s="80" t="s">
        <v>1319</v>
      </c>
      <c r="C218" s="25" t="s">
        <v>306</v>
      </c>
      <c r="D218" s="82" t="s">
        <v>0</v>
      </c>
      <c r="E218" s="83">
        <v>1</v>
      </c>
      <c r="G218" s="83">
        <f>E218*F218</f>
        <v>0</v>
      </c>
    </row>
    <row r="219" spans="1:7" x14ac:dyDescent="0.2">
      <c r="B219" s="80" t="s">
        <v>1453</v>
      </c>
      <c r="C219" s="25" t="s">
        <v>307</v>
      </c>
      <c r="D219" s="82" t="s">
        <v>0</v>
      </c>
      <c r="E219" s="83">
        <v>1</v>
      </c>
      <c r="G219" s="83">
        <f>E219*F219</f>
        <v>0</v>
      </c>
    </row>
    <row r="221" spans="1:7" ht="168" x14ac:dyDescent="0.2">
      <c r="A221" s="80">
        <v>14</v>
      </c>
      <c r="B221" s="80">
        <v>7</v>
      </c>
      <c r="C221" s="81" t="s">
        <v>77</v>
      </c>
      <c r="D221" s="82" t="s">
        <v>88</v>
      </c>
      <c r="E221" s="86">
        <v>50</v>
      </c>
      <c r="G221" s="83">
        <f>E221*F221</f>
        <v>0</v>
      </c>
    </row>
    <row r="223" spans="1:7" ht="132" x14ac:dyDescent="0.2">
      <c r="A223" s="80">
        <v>14</v>
      </c>
      <c r="B223" s="80">
        <v>8</v>
      </c>
      <c r="C223" s="81" t="s">
        <v>78</v>
      </c>
      <c r="D223" s="82" t="s">
        <v>88</v>
      </c>
      <c r="E223" s="86">
        <v>25</v>
      </c>
      <c r="G223" s="83">
        <f>E223*F223</f>
        <v>0</v>
      </c>
    </row>
    <row r="225" spans="1:7" ht="36" x14ac:dyDescent="0.2">
      <c r="A225" s="80">
        <v>14</v>
      </c>
      <c r="B225" s="80">
        <v>9</v>
      </c>
      <c r="C225" s="81" t="s">
        <v>79</v>
      </c>
      <c r="D225" s="82" t="s">
        <v>88</v>
      </c>
      <c r="E225" s="86">
        <v>25</v>
      </c>
      <c r="G225" s="83">
        <f>E225*F225</f>
        <v>0</v>
      </c>
    </row>
    <row r="227" spans="1:7" ht="96" x14ac:dyDescent="0.2">
      <c r="A227" s="80">
        <v>14</v>
      </c>
      <c r="B227" s="80">
        <v>10</v>
      </c>
      <c r="C227" s="81" t="s">
        <v>80</v>
      </c>
      <c r="D227" s="82" t="s">
        <v>88</v>
      </c>
      <c r="E227" s="86">
        <v>50</v>
      </c>
      <c r="G227" s="83">
        <f>E227*F227</f>
        <v>0</v>
      </c>
    </row>
    <row r="229" spans="1:7" ht="120" x14ac:dyDescent="0.2">
      <c r="A229" s="80">
        <v>14</v>
      </c>
      <c r="B229" s="80">
        <v>11</v>
      </c>
      <c r="C229" s="81" t="s">
        <v>81</v>
      </c>
      <c r="D229" s="82" t="s">
        <v>88</v>
      </c>
      <c r="E229" s="86">
        <v>25</v>
      </c>
      <c r="G229" s="83">
        <f>E229*F229</f>
        <v>0</v>
      </c>
    </row>
    <row r="231" spans="1:7" ht="108" x14ac:dyDescent="0.2">
      <c r="A231" s="80">
        <v>14</v>
      </c>
      <c r="B231" s="80">
        <v>12</v>
      </c>
      <c r="C231" s="81" t="s">
        <v>1336</v>
      </c>
      <c r="D231" s="82" t="s">
        <v>3</v>
      </c>
      <c r="E231" s="83">
        <v>20</v>
      </c>
      <c r="G231" s="83">
        <f>E231*F231</f>
        <v>0</v>
      </c>
    </row>
    <row r="233" spans="1:7" ht="60" x14ac:dyDescent="0.2">
      <c r="A233" s="80">
        <v>14</v>
      </c>
      <c r="B233" s="80">
        <v>13</v>
      </c>
      <c r="C233" s="81" t="s">
        <v>1337</v>
      </c>
      <c r="D233" s="82" t="s">
        <v>0</v>
      </c>
      <c r="E233" s="86">
        <v>300</v>
      </c>
      <c r="G233" s="83">
        <f>E233*F233</f>
        <v>0</v>
      </c>
    </row>
    <row r="235" spans="1:7" ht="72" x14ac:dyDescent="0.2">
      <c r="A235" s="80">
        <v>14</v>
      </c>
      <c r="B235" s="80">
        <v>14</v>
      </c>
      <c r="C235" s="81" t="s">
        <v>1338</v>
      </c>
      <c r="D235" s="82" t="s">
        <v>88</v>
      </c>
      <c r="E235" s="86">
        <v>75</v>
      </c>
      <c r="G235" s="83">
        <f>E235*F235</f>
        <v>0</v>
      </c>
    </row>
    <row r="237" spans="1:7" ht="72" x14ac:dyDescent="0.2">
      <c r="A237" s="80">
        <v>14</v>
      </c>
      <c r="B237" s="80">
        <v>15</v>
      </c>
      <c r="C237" s="81" t="s">
        <v>1339</v>
      </c>
      <c r="D237" s="82" t="s">
        <v>88</v>
      </c>
      <c r="E237" s="86">
        <v>75</v>
      </c>
      <c r="G237" s="83">
        <f>E237*F237</f>
        <v>0</v>
      </c>
    </row>
    <row r="239" spans="1:7" ht="72" x14ac:dyDescent="0.2">
      <c r="A239" s="80">
        <v>14</v>
      </c>
      <c r="B239" s="80">
        <v>16</v>
      </c>
      <c r="C239" s="81" t="s">
        <v>1340</v>
      </c>
      <c r="D239" s="82" t="s">
        <v>88</v>
      </c>
      <c r="E239" s="86">
        <v>150</v>
      </c>
      <c r="G239" s="83">
        <f>E239*F239</f>
        <v>0</v>
      </c>
    </row>
    <row r="241" spans="1:7" ht="96" x14ac:dyDescent="0.2">
      <c r="A241" s="80">
        <v>14</v>
      </c>
      <c r="B241" s="80">
        <v>17</v>
      </c>
      <c r="C241" s="81" t="s">
        <v>1341</v>
      </c>
      <c r="D241" s="82" t="s">
        <v>4</v>
      </c>
      <c r="E241" s="86">
        <v>50</v>
      </c>
      <c r="G241" s="83">
        <f>E241*F241</f>
        <v>0</v>
      </c>
    </row>
    <row r="243" spans="1:7" ht="48" x14ac:dyDescent="0.2">
      <c r="A243" s="80">
        <v>14</v>
      </c>
      <c r="B243" s="80">
        <v>18</v>
      </c>
      <c r="C243" s="81" t="s">
        <v>1342</v>
      </c>
      <c r="D243" s="82" t="s">
        <v>88</v>
      </c>
      <c r="E243" s="86">
        <v>150</v>
      </c>
      <c r="G243" s="83">
        <f>E243*F243</f>
        <v>0</v>
      </c>
    </row>
    <row r="245" spans="1:7" ht="132" x14ac:dyDescent="0.2">
      <c r="A245" s="80">
        <v>14</v>
      </c>
      <c r="B245" s="80">
        <v>19</v>
      </c>
      <c r="C245" s="81" t="s">
        <v>1343</v>
      </c>
      <c r="D245" s="82" t="s">
        <v>4</v>
      </c>
      <c r="E245" s="86">
        <v>35</v>
      </c>
      <c r="G245" s="83">
        <f>E245*F245</f>
        <v>0</v>
      </c>
    </row>
    <row r="246" spans="1:7" x14ac:dyDescent="0.2">
      <c r="E246" s="86"/>
    </row>
    <row r="247" spans="1:7" s="79" customFormat="1" x14ac:dyDescent="0.2">
      <c r="A247" s="74">
        <v>14</v>
      </c>
      <c r="B247" s="74"/>
      <c r="C247" s="75" t="str">
        <f>_xlfn.TEXTJOIN(" ",TRUE,C174,"ukupno:")</f>
        <v>Stolarski radovi ukupno:</v>
      </c>
      <c r="D247" s="76"/>
      <c r="E247" s="77"/>
      <c r="F247" s="78"/>
      <c r="G247" s="77">
        <f>SUM(G175:G246)</f>
        <v>0</v>
      </c>
    </row>
    <row r="250" spans="1:7" s="79" customFormat="1" x14ac:dyDescent="0.2">
      <c r="A250" s="74">
        <v>15</v>
      </c>
      <c r="B250" s="74"/>
      <c r="C250" s="75" t="s">
        <v>1316</v>
      </c>
      <c r="D250" s="76"/>
      <c r="E250" s="77"/>
      <c r="F250" s="78"/>
      <c r="G250" s="77"/>
    </row>
    <row r="252" spans="1:7" ht="168" x14ac:dyDescent="0.2">
      <c r="A252" s="80">
        <v>15</v>
      </c>
      <c r="B252" s="80">
        <v>1</v>
      </c>
      <c r="C252" s="81" t="s">
        <v>1364</v>
      </c>
      <c r="D252" s="82" t="s">
        <v>4</v>
      </c>
      <c r="E252" s="86">
        <v>100</v>
      </c>
      <c r="G252" s="83">
        <f>E252*F252</f>
        <v>0</v>
      </c>
    </row>
    <row r="254" spans="1:7" s="79" customFormat="1" x14ac:dyDescent="0.2">
      <c r="A254" s="74">
        <v>15</v>
      </c>
      <c r="B254" s="74"/>
      <c r="C254" s="75" t="str">
        <f>_xlfn.TEXTJOIN(" ",TRUE,C250,"ukupno:")</f>
        <v>Staklarski radovi ukupno:</v>
      </c>
      <c r="D254" s="76"/>
      <c r="E254" s="77"/>
      <c r="F254" s="78"/>
      <c r="G254" s="77">
        <f>SUM(G251:G253)</f>
        <v>0</v>
      </c>
    </row>
    <row r="257" spans="1:7" s="79" customFormat="1" x14ac:dyDescent="0.2">
      <c r="A257" s="74">
        <v>16</v>
      </c>
      <c r="B257" s="74"/>
      <c r="C257" s="75" t="s">
        <v>15</v>
      </c>
      <c r="D257" s="76"/>
      <c r="E257" s="77"/>
      <c r="F257" s="78"/>
      <c r="G257" s="77"/>
    </row>
    <row r="259" spans="1:7" x14ac:dyDescent="0.2">
      <c r="C259" s="81" t="s">
        <v>26</v>
      </c>
    </row>
    <row r="260" spans="1:7" ht="409.5" x14ac:dyDescent="0.2">
      <c r="C260" s="81" t="s">
        <v>50</v>
      </c>
    </row>
    <row r="261" spans="1:7" ht="108" x14ac:dyDescent="0.2">
      <c r="C261" s="81" t="s">
        <v>51</v>
      </c>
    </row>
    <row r="263" spans="1:7" ht="144" x14ac:dyDescent="0.2">
      <c r="A263" s="80">
        <v>16</v>
      </c>
      <c r="B263" s="80">
        <v>1</v>
      </c>
      <c r="C263" s="25" t="s">
        <v>1313</v>
      </c>
    </row>
    <row r="264" spans="1:7" ht="240" x14ac:dyDescent="0.2">
      <c r="C264" s="25" t="s">
        <v>1356</v>
      </c>
    </row>
    <row r="265" spans="1:7" x14ac:dyDescent="0.2">
      <c r="B265" s="80" t="s">
        <v>1317</v>
      </c>
      <c r="C265" s="25" t="s">
        <v>1300</v>
      </c>
      <c r="D265" s="87" t="s">
        <v>0</v>
      </c>
      <c r="E265" s="86">
        <v>8</v>
      </c>
      <c r="G265" s="83">
        <f t="shared" ref="G265" si="9">E265*F265</f>
        <v>0</v>
      </c>
    </row>
    <row r="266" spans="1:7" x14ac:dyDescent="0.2">
      <c r="B266" s="80" t="s">
        <v>1318</v>
      </c>
      <c r="C266" s="25" t="s">
        <v>1301</v>
      </c>
      <c r="D266" s="87" t="s">
        <v>0</v>
      </c>
      <c r="E266" s="86">
        <v>3</v>
      </c>
      <c r="G266" s="83">
        <f t="shared" ref="G266" si="10">E266*F266</f>
        <v>0</v>
      </c>
    </row>
    <row r="267" spans="1:7" x14ac:dyDescent="0.2">
      <c r="B267" s="80" t="s">
        <v>1319</v>
      </c>
      <c r="C267" s="25" t="s">
        <v>1302</v>
      </c>
      <c r="D267" s="87" t="s">
        <v>0</v>
      </c>
      <c r="E267" s="86">
        <v>3</v>
      </c>
      <c r="G267" s="83">
        <f t="shared" ref="G267" si="11">E267*F267</f>
        <v>0</v>
      </c>
    </row>
    <row r="268" spans="1:7" x14ac:dyDescent="0.2">
      <c r="B268" s="80" t="s">
        <v>1453</v>
      </c>
      <c r="C268" s="25" t="s">
        <v>1303</v>
      </c>
      <c r="D268" s="87" t="s">
        <v>0</v>
      </c>
      <c r="E268" s="86">
        <v>1</v>
      </c>
      <c r="G268" s="83">
        <f t="shared" ref="G268" si="12">E268*F268</f>
        <v>0</v>
      </c>
    </row>
    <row r="269" spans="1:7" x14ac:dyDescent="0.2">
      <c r="B269" s="80" t="s">
        <v>1454</v>
      </c>
      <c r="C269" s="25" t="s">
        <v>1304</v>
      </c>
      <c r="D269" s="87" t="s">
        <v>0</v>
      </c>
      <c r="E269" s="86">
        <v>1</v>
      </c>
      <c r="G269" s="83">
        <f t="shared" ref="G269" si="13">E269*F269</f>
        <v>0</v>
      </c>
    </row>
    <row r="270" spans="1:7" x14ac:dyDescent="0.2">
      <c r="B270" s="80" t="s">
        <v>1455</v>
      </c>
      <c r="C270" s="25" t="s">
        <v>1307</v>
      </c>
      <c r="D270" s="87" t="s">
        <v>0</v>
      </c>
      <c r="E270" s="86">
        <v>1</v>
      </c>
      <c r="G270" s="83">
        <f t="shared" ref="G270" si="14">E270*F270</f>
        <v>0</v>
      </c>
    </row>
    <row r="271" spans="1:7" x14ac:dyDescent="0.2">
      <c r="B271" s="80" t="s">
        <v>1456</v>
      </c>
      <c r="C271" s="25" t="s">
        <v>1308</v>
      </c>
      <c r="D271" s="87" t="s">
        <v>0</v>
      </c>
      <c r="E271" s="86">
        <v>1</v>
      </c>
      <c r="G271" s="83">
        <f t="shared" ref="G271" si="15">E271*F271</f>
        <v>0</v>
      </c>
    </row>
    <row r="272" spans="1:7" x14ac:dyDescent="0.2">
      <c r="B272" s="80" t="s">
        <v>1457</v>
      </c>
      <c r="C272" s="25" t="s">
        <v>1309</v>
      </c>
      <c r="D272" s="87" t="s">
        <v>0</v>
      </c>
      <c r="E272" s="86">
        <v>9</v>
      </c>
      <c r="G272" s="83">
        <f t="shared" ref="G272:G276" si="16">E272*F272</f>
        <v>0</v>
      </c>
    </row>
    <row r="273" spans="1:7" x14ac:dyDescent="0.2">
      <c r="B273" s="80" t="s">
        <v>1458</v>
      </c>
      <c r="C273" s="25" t="s">
        <v>1310</v>
      </c>
      <c r="D273" s="87" t="s">
        <v>0</v>
      </c>
      <c r="E273" s="86">
        <v>2</v>
      </c>
      <c r="G273" s="83">
        <f t="shared" si="16"/>
        <v>0</v>
      </c>
    </row>
    <row r="274" spans="1:7" x14ac:dyDescent="0.2">
      <c r="B274" s="80" t="s">
        <v>1459</v>
      </c>
      <c r="C274" s="25" t="s">
        <v>1311</v>
      </c>
      <c r="D274" s="87" t="s">
        <v>0</v>
      </c>
      <c r="E274" s="86">
        <v>1</v>
      </c>
      <c r="G274" s="83">
        <f t="shared" si="16"/>
        <v>0</v>
      </c>
    </row>
    <row r="275" spans="1:7" ht="24" x14ac:dyDescent="0.2">
      <c r="B275" s="80" t="s">
        <v>1460</v>
      </c>
      <c r="C275" s="25" t="s">
        <v>1312</v>
      </c>
      <c r="D275" s="82" t="s">
        <v>0</v>
      </c>
      <c r="E275" s="86">
        <v>5</v>
      </c>
      <c r="G275" s="83">
        <f t="shared" si="16"/>
        <v>0</v>
      </c>
    </row>
    <row r="276" spans="1:7" x14ac:dyDescent="0.2">
      <c r="B276" s="80" t="s">
        <v>1461</v>
      </c>
      <c r="C276" s="25" t="s">
        <v>310</v>
      </c>
      <c r="D276" s="82" t="s">
        <v>88</v>
      </c>
      <c r="E276" s="86">
        <v>30</v>
      </c>
      <c r="G276" s="83">
        <f t="shared" si="16"/>
        <v>0</v>
      </c>
    </row>
    <row r="278" spans="1:7" ht="132" x14ac:dyDescent="0.2">
      <c r="A278" s="80">
        <v>16</v>
      </c>
      <c r="B278" s="80">
        <v>2</v>
      </c>
      <c r="C278" s="25" t="s">
        <v>1357</v>
      </c>
    </row>
    <row r="279" spans="1:7" x14ac:dyDescent="0.2">
      <c r="B279" s="80" t="s">
        <v>1317</v>
      </c>
      <c r="C279" s="25" t="s">
        <v>1305</v>
      </c>
      <c r="D279" s="87" t="s">
        <v>0</v>
      </c>
      <c r="E279" s="86">
        <v>4</v>
      </c>
      <c r="G279" s="83">
        <f t="shared" ref="G279" si="17">E279*F279</f>
        <v>0</v>
      </c>
    </row>
    <row r="280" spans="1:7" x14ac:dyDescent="0.2">
      <c r="B280" s="80" t="s">
        <v>1318</v>
      </c>
      <c r="C280" s="25" t="s">
        <v>1306</v>
      </c>
      <c r="D280" s="87" t="s">
        <v>0</v>
      </c>
      <c r="E280" s="86">
        <v>2</v>
      </c>
      <c r="G280" s="83">
        <f t="shared" ref="G280" si="18">E280*F280</f>
        <v>0</v>
      </c>
    </row>
    <row r="282" spans="1:7" ht="36" x14ac:dyDescent="0.2">
      <c r="A282" s="80">
        <v>16</v>
      </c>
      <c r="B282" s="80">
        <v>3</v>
      </c>
      <c r="C282" s="25" t="s">
        <v>1314</v>
      </c>
      <c r="D282" s="82" t="s">
        <v>88</v>
      </c>
      <c r="E282" s="86">
        <v>12</v>
      </c>
      <c r="G282" s="83">
        <f>E282*F282</f>
        <v>0</v>
      </c>
    </row>
    <row r="284" spans="1:7" ht="240" x14ac:dyDescent="0.2">
      <c r="A284" s="80">
        <v>16</v>
      </c>
      <c r="B284" s="80">
        <v>4</v>
      </c>
      <c r="C284" s="81" t="s">
        <v>1369</v>
      </c>
      <c r="E284" s="86"/>
    </row>
    <row r="285" spans="1:7" x14ac:dyDescent="0.2">
      <c r="B285" s="80" t="s">
        <v>1317</v>
      </c>
      <c r="C285" s="81" t="s">
        <v>1346</v>
      </c>
      <c r="D285" s="82" t="s">
        <v>0</v>
      </c>
      <c r="E285" s="86">
        <v>2</v>
      </c>
      <c r="G285" s="83">
        <f t="shared" ref="G285:G297" si="19">E285*F285</f>
        <v>0</v>
      </c>
    </row>
    <row r="286" spans="1:7" x14ac:dyDescent="0.2">
      <c r="B286" s="80" t="s">
        <v>1318</v>
      </c>
      <c r="C286" s="81" t="s">
        <v>1345</v>
      </c>
      <c r="D286" s="82" t="s">
        <v>0</v>
      </c>
      <c r="E286" s="86">
        <v>1</v>
      </c>
      <c r="G286" s="83">
        <f t="shared" si="19"/>
        <v>0</v>
      </c>
    </row>
    <row r="287" spans="1:7" x14ac:dyDescent="0.2">
      <c r="B287" s="80" t="s">
        <v>1319</v>
      </c>
      <c r="C287" s="81" t="s">
        <v>1423</v>
      </c>
      <c r="D287" s="82" t="s">
        <v>0</v>
      </c>
      <c r="E287" s="86">
        <v>1</v>
      </c>
      <c r="G287" s="83">
        <f t="shared" si="19"/>
        <v>0</v>
      </c>
    </row>
    <row r="288" spans="1:7" x14ac:dyDescent="0.2">
      <c r="B288" s="80" t="s">
        <v>1453</v>
      </c>
      <c r="C288" s="81" t="s">
        <v>1347</v>
      </c>
      <c r="D288" s="82" t="s">
        <v>0</v>
      </c>
      <c r="E288" s="86">
        <v>1</v>
      </c>
      <c r="G288" s="83">
        <f t="shared" si="19"/>
        <v>0</v>
      </c>
    </row>
    <row r="289" spans="1:7" x14ac:dyDescent="0.2">
      <c r="B289" s="80" t="s">
        <v>1454</v>
      </c>
      <c r="C289" s="81" t="s">
        <v>1348</v>
      </c>
      <c r="D289" s="82" t="s">
        <v>0</v>
      </c>
      <c r="E289" s="86">
        <v>1</v>
      </c>
      <c r="G289" s="83">
        <f t="shared" si="19"/>
        <v>0</v>
      </c>
    </row>
    <row r="290" spans="1:7" x14ac:dyDescent="0.2">
      <c r="B290" s="80" t="s">
        <v>1455</v>
      </c>
      <c r="C290" s="81" t="s">
        <v>1349</v>
      </c>
      <c r="D290" s="82" t="s">
        <v>0</v>
      </c>
      <c r="E290" s="86">
        <v>1</v>
      </c>
      <c r="G290" s="83">
        <f t="shared" si="19"/>
        <v>0</v>
      </c>
    </row>
    <row r="291" spans="1:7" x14ac:dyDescent="0.2">
      <c r="B291" s="80" t="s">
        <v>1456</v>
      </c>
      <c r="C291" s="81" t="s">
        <v>1350</v>
      </c>
      <c r="D291" s="82" t="s">
        <v>0</v>
      </c>
      <c r="E291" s="86">
        <v>1</v>
      </c>
      <c r="G291" s="83">
        <f t="shared" si="19"/>
        <v>0</v>
      </c>
    </row>
    <row r="292" spans="1:7" x14ac:dyDescent="0.2">
      <c r="B292" s="80" t="s">
        <v>1457</v>
      </c>
      <c r="C292" s="81" t="s">
        <v>1351</v>
      </c>
      <c r="D292" s="82" t="s">
        <v>0</v>
      </c>
      <c r="E292" s="86">
        <v>1</v>
      </c>
      <c r="G292" s="83">
        <f t="shared" si="19"/>
        <v>0</v>
      </c>
    </row>
    <row r="293" spans="1:7" ht="24" x14ac:dyDescent="0.2">
      <c r="B293" s="80" t="s">
        <v>1458</v>
      </c>
      <c r="C293" s="81" t="s">
        <v>1381</v>
      </c>
      <c r="D293" s="82" t="s">
        <v>0</v>
      </c>
      <c r="E293" s="86">
        <v>2</v>
      </c>
      <c r="G293" s="83">
        <f t="shared" si="19"/>
        <v>0</v>
      </c>
    </row>
    <row r="294" spans="1:7" x14ac:dyDescent="0.2">
      <c r="B294" s="80" t="s">
        <v>1459</v>
      </c>
      <c r="C294" s="81" t="s">
        <v>1352</v>
      </c>
      <c r="D294" s="82" t="s">
        <v>0</v>
      </c>
      <c r="E294" s="86">
        <v>1</v>
      </c>
      <c r="G294" s="83">
        <f t="shared" si="19"/>
        <v>0</v>
      </c>
    </row>
    <row r="295" spans="1:7" x14ac:dyDescent="0.2">
      <c r="B295" s="80" t="s">
        <v>1460</v>
      </c>
      <c r="C295" s="81" t="s">
        <v>1353</v>
      </c>
      <c r="D295" s="82" t="s">
        <v>0</v>
      </c>
      <c r="E295" s="86">
        <v>1</v>
      </c>
      <c r="G295" s="83">
        <f t="shared" si="19"/>
        <v>0</v>
      </c>
    </row>
    <row r="296" spans="1:7" x14ac:dyDescent="0.2">
      <c r="B296" s="80" t="s">
        <v>1461</v>
      </c>
      <c r="C296" s="81" t="s">
        <v>1354</v>
      </c>
      <c r="D296" s="82" t="s">
        <v>0</v>
      </c>
      <c r="E296" s="86">
        <v>2</v>
      </c>
      <c r="G296" s="83">
        <f t="shared" si="19"/>
        <v>0</v>
      </c>
    </row>
    <row r="297" spans="1:7" x14ac:dyDescent="0.2">
      <c r="B297" s="80" t="s">
        <v>14</v>
      </c>
      <c r="C297" s="81" t="s">
        <v>1355</v>
      </c>
      <c r="D297" s="82" t="s">
        <v>0</v>
      </c>
      <c r="E297" s="86">
        <v>1</v>
      </c>
      <c r="G297" s="83">
        <f t="shared" si="19"/>
        <v>0</v>
      </c>
    </row>
    <row r="298" spans="1:7" x14ac:dyDescent="0.2">
      <c r="E298" s="86"/>
    </row>
    <row r="299" spans="1:7" ht="60" x14ac:dyDescent="0.2">
      <c r="A299" s="80">
        <v>16</v>
      </c>
      <c r="B299" s="80">
        <v>6</v>
      </c>
      <c r="C299" s="81" t="s">
        <v>82</v>
      </c>
      <c r="D299" s="82" t="s">
        <v>0</v>
      </c>
      <c r="E299" s="86">
        <v>40</v>
      </c>
      <c r="G299" s="83">
        <f>E299*F299</f>
        <v>0</v>
      </c>
    </row>
    <row r="301" spans="1:7" ht="72" x14ac:dyDescent="0.2">
      <c r="A301" s="80">
        <v>16</v>
      </c>
      <c r="B301" s="80">
        <v>7</v>
      </c>
      <c r="C301" s="81" t="s">
        <v>83</v>
      </c>
      <c r="D301" s="82" t="s">
        <v>0</v>
      </c>
      <c r="E301" s="86">
        <v>20</v>
      </c>
      <c r="G301" s="83">
        <f>E301*F301</f>
        <v>0</v>
      </c>
    </row>
    <row r="302" spans="1:7" x14ac:dyDescent="0.2">
      <c r="E302" s="86"/>
    </row>
    <row r="303" spans="1:7" ht="252" x14ac:dyDescent="0.2">
      <c r="A303" s="80">
        <v>16</v>
      </c>
      <c r="B303" s="80">
        <v>8</v>
      </c>
      <c r="C303" s="81" t="s">
        <v>1365</v>
      </c>
      <c r="D303" s="82" t="s">
        <v>4</v>
      </c>
      <c r="E303" s="86">
        <v>100</v>
      </c>
      <c r="G303" s="83">
        <f>E303*F303</f>
        <v>0</v>
      </c>
    </row>
    <row r="304" spans="1:7" x14ac:dyDescent="0.2">
      <c r="C304" s="25"/>
      <c r="E304" s="86"/>
    </row>
    <row r="305" spans="1:7" s="79" customFormat="1" x14ac:dyDescent="0.2">
      <c r="A305" s="74">
        <v>16</v>
      </c>
      <c r="B305" s="74"/>
      <c r="C305" s="75" t="str">
        <f>_xlfn.TEXTJOIN(" ",TRUE,C257,"ukupno:")</f>
        <v>Bravarski radovi ukupno:</v>
      </c>
      <c r="D305" s="76"/>
      <c r="E305" s="77"/>
      <c r="F305" s="78"/>
      <c r="G305" s="77">
        <f>SUM(G258:G304)</f>
        <v>0</v>
      </c>
    </row>
    <row r="308" spans="1:7" s="79" customFormat="1" x14ac:dyDescent="0.2">
      <c r="A308" s="74">
        <v>17</v>
      </c>
      <c r="B308" s="74"/>
      <c r="C308" s="75" t="s">
        <v>1315</v>
      </c>
      <c r="D308" s="76"/>
      <c r="E308" s="77"/>
      <c r="F308" s="78"/>
      <c r="G308" s="77"/>
    </row>
    <row r="310" spans="1:7" x14ac:dyDescent="0.2">
      <c r="C310" s="81" t="s">
        <v>26</v>
      </c>
    </row>
    <row r="311" spans="1:7" ht="300" x14ac:dyDescent="0.2">
      <c r="C311" s="81" t="s">
        <v>52</v>
      </c>
    </row>
    <row r="313" spans="1:7" ht="144" x14ac:dyDescent="0.2">
      <c r="A313" s="80">
        <v>17</v>
      </c>
      <c r="B313" s="80">
        <v>1</v>
      </c>
      <c r="C313" s="81" t="s">
        <v>1422</v>
      </c>
      <c r="D313" s="82" t="s">
        <v>4</v>
      </c>
      <c r="E313" s="86">
        <v>440</v>
      </c>
      <c r="G313" s="83">
        <f>E313*F313</f>
        <v>0</v>
      </c>
    </row>
    <row r="315" spans="1:7" ht="36" x14ac:dyDescent="0.2">
      <c r="A315" s="80">
        <v>17</v>
      </c>
      <c r="B315" s="80">
        <v>2</v>
      </c>
      <c r="C315" s="25" t="s">
        <v>293</v>
      </c>
      <c r="D315" s="82" t="s">
        <v>14</v>
      </c>
      <c r="E315" s="86">
        <v>100</v>
      </c>
      <c r="G315" s="83">
        <f>E315*F315</f>
        <v>0</v>
      </c>
    </row>
    <row r="317" spans="1:7" ht="336" x14ac:dyDescent="0.2">
      <c r="A317" s="80">
        <v>17</v>
      </c>
      <c r="B317" s="80">
        <v>3</v>
      </c>
      <c r="C317" s="81" t="s">
        <v>1421</v>
      </c>
      <c r="D317" s="82" t="s">
        <v>4</v>
      </c>
      <c r="E317" s="86">
        <v>150</v>
      </c>
      <c r="G317" s="83">
        <f>E317*F317</f>
        <v>0</v>
      </c>
    </row>
    <row r="319" spans="1:7" s="79" customFormat="1" x14ac:dyDescent="0.2">
      <c r="A319" s="74">
        <v>17</v>
      </c>
      <c r="B319" s="74"/>
      <c r="C319" s="75" t="str">
        <f>_xlfn.TEXTJOIN(" ",TRUE,C308,"ukupno:")</f>
        <v>Keramičarski radovi ukupno:</v>
      </c>
      <c r="D319" s="76"/>
      <c r="E319" s="77"/>
      <c r="F319" s="78"/>
      <c r="G319" s="77">
        <f>SUM(G309:G318)</f>
        <v>0</v>
      </c>
    </row>
    <row r="322" spans="1:8" s="79" customFormat="1" x14ac:dyDescent="0.2">
      <c r="A322" s="74">
        <v>18</v>
      </c>
      <c r="B322" s="74"/>
      <c r="C322" s="75" t="s">
        <v>13</v>
      </c>
      <c r="D322" s="76"/>
      <c r="E322" s="77"/>
      <c r="F322" s="78"/>
      <c r="G322" s="77"/>
    </row>
    <row r="324" spans="1:8" x14ac:dyDescent="0.2">
      <c r="C324" s="81" t="s">
        <v>26</v>
      </c>
    </row>
    <row r="325" spans="1:8" ht="324" x14ac:dyDescent="0.2">
      <c r="C325" s="81" t="s">
        <v>53</v>
      </c>
    </row>
    <row r="326" spans="1:8" ht="156" x14ac:dyDescent="0.2">
      <c r="C326" s="81" t="s">
        <v>54</v>
      </c>
    </row>
    <row r="327" spans="1:8" ht="144" x14ac:dyDescent="0.2">
      <c r="C327" s="81" t="s">
        <v>1373</v>
      </c>
      <c r="D327" s="102"/>
      <c r="E327" s="102"/>
      <c r="F327" s="102"/>
      <c r="G327" s="102"/>
      <c r="H327" s="102"/>
    </row>
    <row r="329" spans="1:8" ht="324" x14ac:dyDescent="0.2">
      <c r="A329" s="80">
        <v>18</v>
      </c>
      <c r="B329" s="80">
        <v>1</v>
      </c>
      <c r="C329" s="81" t="s">
        <v>55</v>
      </c>
      <c r="D329" s="82" t="s">
        <v>4</v>
      </c>
      <c r="E329" s="86">
        <v>5000</v>
      </c>
      <c r="G329" s="83">
        <f>E329*F329</f>
        <v>0</v>
      </c>
    </row>
    <row r="330" spans="1:8" x14ac:dyDescent="0.2">
      <c r="E330" s="86"/>
    </row>
    <row r="331" spans="1:8" ht="36" x14ac:dyDescent="0.2">
      <c r="A331" s="80">
        <v>18</v>
      </c>
      <c r="B331" s="80">
        <v>2</v>
      </c>
      <c r="C331" s="81" t="s">
        <v>56</v>
      </c>
      <c r="D331" s="82" t="s">
        <v>4</v>
      </c>
      <c r="E331" s="86">
        <v>1500</v>
      </c>
      <c r="G331" s="83">
        <f>E331*F331</f>
        <v>0</v>
      </c>
    </row>
    <row r="333" spans="1:8" ht="228" x14ac:dyDescent="0.2">
      <c r="A333" s="80">
        <v>18</v>
      </c>
      <c r="B333" s="80">
        <v>3</v>
      </c>
      <c r="C333" s="81" t="s">
        <v>1420</v>
      </c>
      <c r="D333" s="82" t="s">
        <v>4</v>
      </c>
      <c r="E333" s="86">
        <v>50</v>
      </c>
      <c r="G333" s="83">
        <f>E333*F333</f>
        <v>0</v>
      </c>
    </row>
    <row r="335" spans="1:8" ht="72" x14ac:dyDescent="0.2">
      <c r="A335" s="80">
        <v>18</v>
      </c>
      <c r="B335" s="80">
        <v>4</v>
      </c>
      <c r="C335" s="81" t="s">
        <v>84</v>
      </c>
      <c r="D335" s="82" t="s">
        <v>4</v>
      </c>
      <c r="E335" s="86">
        <v>25</v>
      </c>
      <c r="G335" s="83">
        <f>E335*F335</f>
        <v>0</v>
      </c>
    </row>
    <row r="337" spans="1:7" ht="192" x14ac:dyDescent="0.2">
      <c r="A337" s="80">
        <v>18</v>
      </c>
      <c r="B337" s="80">
        <v>5</v>
      </c>
      <c r="C337" s="81" t="s">
        <v>292</v>
      </c>
      <c r="D337" s="82" t="s">
        <v>4</v>
      </c>
      <c r="E337" s="86">
        <v>50</v>
      </c>
      <c r="G337" s="83">
        <f>E337*F337</f>
        <v>0</v>
      </c>
    </row>
    <row r="339" spans="1:7" ht="132" x14ac:dyDescent="0.2">
      <c r="A339" s="80">
        <v>18</v>
      </c>
      <c r="B339" s="80">
        <v>6</v>
      </c>
      <c r="C339" s="81" t="s">
        <v>85</v>
      </c>
      <c r="D339" s="82" t="s">
        <v>4</v>
      </c>
      <c r="E339" s="86">
        <v>5</v>
      </c>
      <c r="G339" s="83">
        <f>E339*F339</f>
        <v>0</v>
      </c>
    </row>
    <row r="341" spans="1:7" ht="96" x14ac:dyDescent="0.2">
      <c r="A341" s="80">
        <v>18</v>
      </c>
      <c r="B341" s="80">
        <v>7</v>
      </c>
      <c r="C341" s="81" t="s">
        <v>86</v>
      </c>
      <c r="D341" s="82" t="s">
        <v>4</v>
      </c>
      <c r="E341" s="86">
        <v>5</v>
      </c>
      <c r="G341" s="83">
        <f>E341*F341</f>
        <v>0</v>
      </c>
    </row>
    <row r="342" spans="1:7" x14ac:dyDescent="0.2">
      <c r="D342" s="87"/>
      <c r="E342" s="86"/>
    </row>
    <row r="343" spans="1:7" ht="96" x14ac:dyDescent="0.2">
      <c r="A343" s="80">
        <v>18</v>
      </c>
      <c r="B343" s="80">
        <v>8</v>
      </c>
      <c r="C343" s="81" t="s">
        <v>1379</v>
      </c>
      <c r="D343" s="87" t="s">
        <v>4</v>
      </c>
      <c r="E343" s="86">
        <v>6</v>
      </c>
      <c r="G343" s="83">
        <f>E343*F343</f>
        <v>0</v>
      </c>
    </row>
    <row r="345" spans="1:7" ht="168" x14ac:dyDescent="0.2">
      <c r="A345" s="80">
        <v>18</v>
      </c>
      <c r="B345" s="80">
        <v>9</v>
      </c>
      <c r="C345" s="81" t="s">
        <v>1419</v>
      </c>
      <c r="D345" s="82" t="s">
        <v>4</v>
      </c>
      <c r="E345" s="86">
        <v>25</v>
      </c>
      <c r="G345" s="83">
        <f>E345*F345</f>
        <v>0</v>
      </c>
    </row>
    <row r="346" spans="1:7" x14ac:dyDescent="0.2">
      <c r="E346" s="86"/>
    </row>
    <row r="347" spans="1:7" ht="192" x14ac:dyDescent="0.2">
      <c r="A347" s="80">
        <v>18</v>
      </c>
      <c r="B347" s="80">
        <v>10</v>
      </c>
      <c r="C347" s="81" t="s">
        <v>1380</v>
      </c>
      <c r="D347" s="82" t="s">
        <v>4</v>
      </c>
      <c r="E347" s="83">
        <v>55</v>
      </c>
      <c r="G347" s="83">
        <f>E347*F347</f>
        <v>0</v>
      </c>
    </row>
    <row r="350" spans="1:7" s="79" customFormat="1" x14ac:dyDescent="0.2">
      <c r="A350" s="74">
        <v>18</v>
      </c>
      <c r="B350" s="74"/>
      <c r="C350" s="75" t="str">
        <f>_xlfn.TEXTJOIN(" ",TRUE,C322,"ukupno:")</f>
        <v>Soboslikarski radovi ukupno:</v>
      </c>
      <c r="D350" s="76"/>
      <c r="E350" s="77"/>
      <c r="F350" s="78"/>
      <c r="G350" s="77">
        <f>SUM(G323:G349)</f>
        <v>0</v>
      </c>
    </row>
    <row r="353" spans="1:7" s="79" customFormat="1" x14ac:dyDescent="0.2">
      <c r="A353" s="74">
        <v>19</v>
      </c>
      <c r="B353" s="74"/>
      <c r="C353" s="75" t="s">
        <v>57</v>
      </c>
      <c r="D353" s="76"/>
      <c r="E353" s="77"/>
      <c r="F353" s="78"/>
      <c r="G353" s="77"/>
    </row>
    <row r="355" spans="1:7" x14ac:dyDescent="0.2">
      <c r="C355" s="81" t="s">
        <v>26</v>
      </c>
    </row>
    <row r="356" spans="1:7" ht="372" x14ac:dyDescent="0.2">
      <c r="C356" s="81" t="s">
        <v>58</v>
      </c>
    </row>
    <row r="357" spans="1:7" ht="372" x14ac:dyDescent="0.2">
      <c r="C357" s="81" t="s">
        <v>59</v>
      </c>
    </row>
    <row r="359" spans="1:7" ht="348" x14ac:dyDescent="0.2">
      <c r="A359" s="80">
        <v>19</v>
      </c>
      <c r="B359" s="4">
        <v>1</v>
      </c>
      <c r="C359" s="81" t="s">
        <v>60</v>
      </c>
    </row>
    <row r="360" spans="1:7" x14ac:dyDescent="0.2">
      <c r="B360" s="4" t="s">
        <v>1317</v>
      </c>
      <c r="C360" s="81" t="s">
        <v>73</v>
      </c>
      <c r="D360" s="82" t="s">
        <v>4</v>
      </c>
      <c r="E360" s="83">
        <v>250</v>
      </c>
      <c r="G360" s="83">
        <f t="shared" ref="G360:G362" si="20">E360*F360</f>
        <v>0</v>
      </c>
    </row>
    <row r="361" spans="1:7" x14ac:dyDescent="0.2">
      <c r="B361" s="4" t="s">
        <v>1318</v>
      </c>
      <c r="C361" s="81" t="s">
        <v>1396</v>
      </c>
      <c r="D361" s="82" t="s">
        <v>14</v>
      </c>
      <c r="E361" s="86">
        <v>150</v>
      </c>
      <c r="G361" s="83">
        <f t="shared" si="20"/>
        <v>0</v>
      </c>
    </row>
    <row r="362" spans="1:7" x14ac:dyDescent="0.2">
      <c r="B362" s="4" t="s">
        <v>1319</v>
      </c>
      <c r="C362" s="81" t="s">
        <v>74</v>
      </c>
      <c r="D362" s="82" t="s">
        <v>0</v>
      </c>
      <c r="E362" s="86">
        <v>20</v>
      </c>
      <c r="G362" s="83">
        <f t="shared" si="20"/>
        <v>0</v>
      </c>
    </row>
    <row r="364" spans="1:7" s="79" customFormat="1" x14ac:dyDescent="0.2">
      <c r="A364" s="74">
        <v>19</v>
      </c>
      <c r="B364" s="74"/>
      <c r="C364" s="75" t="str">
        <f>_xlfn.TEXTJOIN(" ",TRUE,C353,"ukupno:")</f>
        <v>Parketarski radovi ukupno:</v>
      </c>
      <c r="D364" s="76"/>
      <c r="E364" s="77"/>
      <c r="F364" s="78"/>
      <c r="G364" s="77">
        <f>SUM(G354:G363)</f>
        <v>0</v>
      </c>
    </row>
    <row r="367" spans="1:7" s="79" customFormat="1" x14ac:dyDescent="0.2">
      <c r="A367" s="74">
        <v>20</v>
      </c>
      <c r="B367" s="74"/>
      <c r="C367" s="75" t="s">
        <v>61</v>
      </c>
      <c r="D367" s="76"/>
      <c r="E367" s="77"/>
      <c r="F367" s="78"/>
      <c r="G367" s="77"/>
    </row>
    <row r="369" spans="1:9" s="88" customFormat="1" ht="324" x14ac:dyDescent="0.2">
      <c r="A369" s="90">
        <v>20</v>
      </c>
      <c r="B369" s="4">
        <v>7</v>
      </c>
      <c r="C369" s="25" t="s">
        <v>291</v>
      </c>
      <c r="D369" s="87"/>
      <c r="E369" s="86"/>
      <c r="F369" s="84"/>
      <c r="G369" s="86"/>
      <c r="I369" s="52"/>
    </row>
    <row r="370" spans="1:9" s="88" customFormat="1" x14ac:dyDescent="0.2">
      <c r="A370" s="90"/>
      <c r="B370" s="4" t="s">
        <v>1317</v>
      </c>
      <c r="C370" s="25" t="s">
        <v>289</v>
      </c>
      <c r="D370" s="87" t="s">
        <v>4</v>
      </c>
      <c r="E370" s="86">
        <v>350</v>
      </c>
      <c r="F370" s="84"/>
      <c r="G370" s="86">
        <f t="shared" ref="G370:G371" si="21">E370*F370</f>
        <v>0</v>
      </c>
      <c r="I370" s="52"/>
    </row>
    <row r="371" spans="1:9" s="88" customFormat="1" x14ac:dyDescent="0.2">
      <c r="A371" s="90"/>
      <c r="B371" s="4" t="s">
        <v>1318</v>
      </c>
      <c r="C371" s="25" t="s">
        <v>75</v>
      </c>
      <c r="D371" s="87" t="s">
        <v>14</v>
      </c>
      <c r="E371" s="86">
        <v>250</v>
      </c>
      <c r="F371" s="84"/>
      <c r="G371" s="86">
        <f t="shared" si="21"/>
        <v>0</v>
      </c>
      <c r="I371" s="52"/>
    </row>
    <row r="372" spans="1:9" s="88" customFormat="1" x14ac:dyDescent="0.2">
      <c r="A372" s="90"/>
      <c r="B372" s="90"/>
      <c r="C372" s="25"/>
      <c r="D372" s="87"/>
      <c r="E372" s="86"/>
      <c r="F372" s="84"/>
      <c r="G372" s="86"/>
      <c r="I372" s="52"/>
    </row>
    <row r="373" spans="1:9" ht="240" x14ac:dyDescent="0.2">
      <c r="A373" s="80">
        <v>20</v>
      </c>
      <c r="B373" s="4">
        <v>8</v>
      </c>
      <c r="C373" s="25" t="s">
        <v>290</v>
      </c>
      <c r="D373" s="87"/>
      <c r="E373" s="86"/>
      <c r="F373" s="84"/>
      <c r="G373" s="86"/>
      <c r="H373" s="105"/>
    </row>
    <row r="374" spans="1:9" x14ac:dyDescent="0.2">
      <c r="B374" s="4" t="s">
        <v>1317</v>
      </c>
      <c r="C374" s="25" t="s">
        <v>289</v>
      </c>
      <c r="D374" s="87" t="s">
        <v>4</v>
      </c>
      <c r="E374" s="86">
        <v>70</v>
      </c>
      <c r="F374" s="84"/>
      <c r="G374" s="86">
        <f t="shared" ref="G374:G375" si="22">E374*F374</f>
        <v>0</v>
      </c>
      <c r="H374" s="105"/>
    </row>
    <row r="375" spans="1:9" s="88" customFormat="1" x14ac:dyDescent="0.2">
      <c r="A375" s="90"/>
      <c r="B375" s="4" t="s">
        <v>1318</v>
      </c>
      <c r="C375" s="25" t="s">
        <v>75</v>
      </c>
      <c r="D375" s="87" t="s">
        <v>88</v>
      </c>
      <c r="E375" s="86">
        <v>100</v>
      </c>
      <c r="F375" s="84"/>
      <c r="G375" s="86">
        <f t="shared" si="22"/>
        <v>0</v>
      </c>
      <c r="H375" s="106"/>
      <c r="I375" s="52"/>
    </row>
    <row r="376" spans="1:9" s="88" customFormat="1" x14ac:dyDescent="0.2">
      <c r="A376" s="90"/>
      <c r="B376" s="90"/>
      <c r="C376" s="25"/>
      <c r="D376" s="87"/>
      <c r="E376" s="86"/>
      <c r="F376" s="84"/>
      <c r="G376" s="86"/>
      <c r="H376" s="106"/>
      <c r="I376" s="52"/>
    </row>
    <row r="377" spans="1:9" s="88" customFormat="1" ht="168" x14ac:dyDescent="0.2">
      <c r="A377" s="80">
        <v>20</v>
      </c>
      <c r="B377" s="4">
        <v>9</v>
      </c>
      <c r="C377" s="25" t="s">
        <v>1445</v>
      </c>
      <c r="D377" s="82" t="s">
        <v>4</v>
      </c>
      <c r="E377" s="86">
        <v>190</v>
      </c>
      <c r="F377" s="89"/>
      <c r="G377" s="83">
        <f>E377*F377</f>
        <v>0</v>
      </c>
      <c r="H377" s="106"/>
      <c r="I377" s="52"/>
    </row>
    <row r="378" spans="1:9" s="88" customFormat="1" x14ac:dyDescent="0.2">
      <c r="A378" s="80"/>
      <c r="B378" s="80"/>
      <c r="C378" s="25"/>
      <c r="D378" s="82"/>
      <c r="E378" s="86"/>
      <c r="F378" s="89"/>
      <c r="G378" s="83"/>
      <c r="H378" s="106"/>
      <c r="I378" s="52"/>
    </row>
    <row r="379" spans="1:9" s="88" customFormat="1" ht="168" x14ac:dyDescent="0.2">
      <c r="A379" s="90">
        <v>20</v>
      </c>
      <c r="B379" s="4">
        <v>10</v>
      </c>
      <c r="C379" s="81" t="s">
        <v>1446</v>
      </c>
      <c r="D379" s="82" t="s">
        <v>4</v>
      </c>
      <c r="E379" s="86">
        <v>190</v>
      </c>
      <c r="F379" s="89"/>
      <c r="G379" s="83">
        <f>E379*F379</f>
        <v>0</v>
      </c>
      <c r="H379" s="106"/>
      <c r="I379" s="52"/>
    </row>
    <row r="381" spans="1:9" ht="312" x14ac:dyDescent="0.2">
      <c r="A381" s="80">
        <v>20</v>
      </c>
      <c r="B381" s="80">
        <v>10</v>
      </c>
      <c r="C381" s="81" t="s">
        <v>62</v>
      </c>
    </row>
    <row r="382" spans="1:9" ht="24" x14ac:dyDescent="0.2">
      <c r="B382" s="80" t="s">
        <v>1317</v>
      </c>
      <c r="C382" s="81" t="s">
        <v>1447</v>
      </c>
      <c r="D382" s="82" t="s">
        <v>0</v>
      </c>
      <c r="E382" s="83">
        <v>4</v>
      </c>
      <c r="G382" s="83">
        <f>E382*F382</f>
        <v>0</v>
      </c>
    </row>
    <row r="383" spans="1:9" x14ac:dyDescent="0.2">
      <c r="B383" s="80" t="s">
        <v>1318</v>
      </c>
      <c r="C383" s="81" t="s">
        <v>70</v>
      </c>
      <c r="D383" s="82" t="s">
        <v>4</v>
      </c>
      <c r="E383" s="83">
        <v>140</v>
      </c>
      <c r="G383" s="83">
        <f t="shared" ref="G383:G387" si="23">E383*F383</f>
        <v>0</v>
      </c>
    </row>
    <row r="384" spans="1:9" x14ac:dyDescent="0.2">
      <c r="B384" s="80" t="s">
        <v>1319</v>
      </c>
      <c r="C384" s="81" t="s">
        <v>71</v>
      </c>
      <c r="D384" s="82" t="s">
        <v>4</v>
      </c>
      <c r="E384" s="83">
        <v>14</v>
      </c>
      <c r="G384" s="83">
        <f t="shared" si="23"/>
        <v>0</v>
      </c>
    </row>
    <row r="385" spans="1:7" ht="36" x14ac:dyDescent="0.2">
      <c r="B385" s="80" t="s">
        <v>1453</v>
      </c>
      <c r="C385" s="81" t="s">
        <v>1448</v>
      </c>
      <c r="D385" s="87" t="s">
        <v>0</v>
      </c>
      <c r="E385" s="86">
        <v>6</v>
      </c>
      <c r="F385" s="84"/>
      <c r="G385" s="86">
        <f t="shared" si="23"/>
        <v>0</v>
      </c>
    </row>
    <row r="386" spans="1:7" ht="24" x14ac:dyDescent="0.2">
      <c r="B386" s="80" t="s">
        <v>1454</v>
      </c>
      <c r="C386" s="81" t="s">
        <v>1449</v>
      </c>
      <c r="D386" s="87" t="s">
        <v>0</v>
      </c>
      <c r="E386" s="86">
        <v>2</v>
      </c>
      <c r="F386" s="84"/>
      <c r="G386" s="86">
        <f t="shared" si="23"/>
        <v>0</v>
      </c>
    </row>
    <row r="387" spans="1:7" ht="24" x14ac:dyDescent="0.2">
      <c r="B387" s="80" t="s">
        <v>1455</v>
      </c>
      <c r="C387" s="81" t="s">
        <v>1450</v>
      </c>
      <c r="D387" s="87" t="s">
        <v>0</v>
      </c>
      <c r="E387" s="86">
        <v>30</v>
      </c>
      <c r="F387" s="84"/>
      <c r="G387" s="86">
        <f t="shared" si="23"/>
        <v>0</v>
      </c>
    </row>
    <row r="388" spans="1:7" ht="36" x14ac:dyDescent="0.2">
      <c r="B388" s="80" t="s">
        <v>1456</v>
      </c>
      <c r="C388" s="81" t="s">
        <v>1451</v>
      </c>
      <c r="D388" s="87" t="s">
        <v>0</v>
      </c>
      <c r="E388" s="86">
        <v>1</v>
      </c>
      <c r="F388" s="84"/>
      <c r="G388" s="86">
        <f t="shared" ref="G388" si="24">E388*F388</f>
        <v>0</v>
      </c>
    </row>
    <row r="389" spans="1:7" x14ac:dyDescent="0.2">
      <c r="B389" s="80" t="s">
        <v>1457</v>
      </c>
      <c r="C389" s="81" t="s">
        <v>1452</v>
      </c>
      <c r="D389" s="87" t="s">
        <v>4</v>
      </c>
      <c r="E389" s="86">
        <v>150</v>
      </c>
      <c r="F389" s="84"/>
      <c r="G389" s="86">
        <f t="shared" ref="G389" si="25">E389*F389</f>
        <v>0</v>
      </c>
    </row>
    <row r="390" spans="1:7" x14ac:dyDescent="0.2">
      <c r="D390" s="87"/>
      <c r="E390" s="86"/>
      <c r="F390" s="84"/>
      <c r="G390" s="86"/>
    </row>
    <row r="391" spans="1:7" ht="360" x14ac:dyDescent="0.2">
      <c r="A391" s="80">
        <v>20</v>
      </c>
      <c r="B391" s="80">
        <v>11</v>
      </c>
      <c r="C391" s="81" t="s">
        <v>63</v>
      </c>
    </row>
    <row r="392" spans="1:7" ht="24" x14ac:dyDescent="0.2">
      <c r="B392" s="80" t="s">
        <v>1317</v>
      </c>
      <c r="C392" s="81" t="s">
        <v>1462</v>
      </c>
      <c r="D392" s="82" t="s">
        <v>0</v>
      </c>
      <c r="E392" s="83">
        <v>4</v>
      </c>
      <c r="G392" s="83">
        <f t="shared" ref="G392:G395" si="26">E392*F392</f>
        <v>0</v>
      </c>
    </row>
    <row r="393" spans="1:7" ht="24" x14ac:dyDescent="0.2">
      <c r="B393" s="80" t="s">
        <v>1318</v>
      </c>
      <c r="C393" s="81" t="s">
        <v>1463</v>
      </c>
      <c r="D393" s="82" t="s">
        <v>0</v>
      </c>
      <c r="E393" s="83">
        <v>4</v>
      </c>
      <c r="G393" s="83">
        <f t="shared" si="26"/>
        <v>0</v>
      </c>
    </row>
    <row r="394" spans="1:7" x14ac:dyDescent="0.2">
      <c r="B394" s="80" t="s">
        <v>1319</v>
      </c>
      <c r="C394" s="81" t="s">
        <v>1464</v>
      </c>
      <c r="D394" s="82" t="s">
        <v>14</v>
      </c>
      <c r="E394" s="83">
        <v>6</v>
      </c>
      <c r="G394" s="83">
        <f t="shared" si="26"/>
        <v>0</v>
      </c>
    </row>
    <row r="395" spans="1:7" x14ac:dyDescent="0.2">
      <c r="B395" s="80" t="s">
        <v>1453</v>
      </c>
      <c r="C395" s="81" t="s">
        <v>1465</v>
      </c>
      <c r="D395" s="82" t="s">
        <v>0</v>
      </c>
      <c r="E395" s="83">
        <v>17</v>
      </c>
      <c r="G395" s="83">
        <f t="shared" si="26"/>
        <v>0</v>
      </c>
    </row>
    <row r="397" spans="1:7" ht="372" x14ac:dyDescent="0.2">
      <c r="A397" s="80">
        <v>20</v>
      </c>
      <c r="B397" s="80">
        <v>12</v>
      </c>
      <c r="C397" s="81" t="s">
        <v>64</v>
      </c>
    </row>
    <row r="398" spans="1:7" ht="60" x14ac:dyDescent="0.2">
      <c r="C398" s="81" t="s">
        <v>65</v>
      </c>
    </row>
    <row r="399" spans="1:7" ht="24" x14ac:dyDescent="0.2">
      <c r="B399" s="80" t="s">
        <v>1317</v>
      </c>
      <c r="C399" s="107" t="s">
        <v>1466</v>
      </c>
      <c r="D399" s="82" t="s">
        <v>3</v>
      </c>
      <c r="E399" s="83">
        <v>1</v>
      </c>
      <c r="G399" s="83">
        <f t="shared" ref="G399:G402" si="27">E399*F399</f>
        <v>0</v>
      </c>
    </row>
    <row r="400" spans="1:7" ht="24" x14ac:dyDescent="0.2">
      <c r="B400" s="80" t="s">
        <v>1318</v>
      </c>
      <c r="C400" s="107" t="s">
        <v>1467</v>
      </c>
      <c r="D400" s="82" t="s">
        <v>3</v>
      </c>
      <c r="E400" s="83">
        <v>1</v>
      </c>
      <c r="G400" s="83">
        <f t="shared" si="27"/>
        <v>0</v>
      </c>
    </row>
    <row r="401" spans="1:7" ht="24" x14ac:dyDescent="0.2">
      <c r="B401" s="80" t="s">
        <v>1319</v>
      </c>
      <c r="C401" s="107" t="s">
        <v>1468</v>
      </c>
      <c r="D401" s="82" t="s">
        <v>14</v>
      </c>
      <c r="E401" s="83">
        <v>100</v>
      </c>
      <c r="G401" s="83">
        <f t="shared" si="27"/>
        <v>0</v>
      </c>
    </row>
    <row r="402" spans="1:7" ht="24" x14ac:dyDescent="0.2">
      <c r="B402" s="80" t="s">
        <v>1453</v>
      </c>
      <c r="C402" s="81" t="s">
        <v>1469</v>
      </c>
      <c r="D402" s="82" t="s">
        <v>14</v>
      </c>
      <c r="E402" s="83">
        <v>75</v>
      </c>
      <c r="G402" s="83">
        <f t="shared" si="27"/>
        <v>0</v>
      </c>
    </row>
    <row r="404" spans="1:7" ht="312" x14ac:dyDescent="0.2">
      <c r="A404" s="80">
        <v>20</v>
      </c>
      <c r="B404" s="80">
        <v>13</v>
      </c>
      <c r="C404" s="81" t="s">
        <v>66</v>
      </c>
    </row>
    <row r="405" spans="1:7" x14ac:dyDescent="0.2">
      <c r="B405" s="80" t="s">
        <v>1317</v>
      </c>
      <c r="C405" s="81" t="s">
        <v>1470</v>
      </c>
      <c r="D405" s="82" t="s">
        <v>3</v>
      </c>
      <c r="E405" s="83">
        <v>1</v>
      </c>
      <c r="G405" s="83">
        <f t="shared" ref="G405:G407" si="28">E405*F405</f>
        <v>0</v>
      </c>
    </row>
    <row r="406" spans="1:7" x14ac:dyDescent="0.2">
      <c r="B406" s="80" t="s">
        <v>1318</v>
      </c>
      <c r="C406" s="81" t="s">
        <v>1471</v>
      </c>
      <c r="D406" s="82" t="s">
        <v>3</v>
      </c>
      <c r="E406" s="83">
        <v>1</v>
      </c>
      <c r="G406" s="83">
        <f t="shared" si="28"/>
        <v>0</v>
      </c>
    </row>
    <row r="407" spans="1:7" x14ac:dyDescent="0.2">
      <c r="B407" s="80" t="s">
        <v>1319</v>
      </c>
      <c r="C407" s="81" t="s">
        <v>1472</v>
      </c>
      <c r="D407" s="82" t="s">
        <v>3</v>
      </c>
      <c r="E407" s="83">
        <v>1</v>
      </c>
      <c r="G407" s="83">
        <f t="shared" si="28"/>
        <v>0</v>
      </c>
    </row>
    <row r="409" spans="1:7" ht="108" x14ac:dyDescent="0.2">
      <c r="A409" s="80">
        <v>20</v>
      </c>
      <c r="B409" s="80">
        <v>15</v>
      </c>
      <c r="C409" s="81" t="s">
        <v>87</v>
      </c>
      <c r="D409" s="87"/>
    </row>
    <row r="410" spans="1:7" ht="24" x14ac:dyDescent="0.2">
      <c r="B410" s="80" t="s">
        <v>1317</v>
      </c>
      <c r="C410" s="81" t="s">
        <v>1431</v>
      </c>
      <c r="D410" s="87" t="s">
        <v>88</v>
      </c>
      <c r="E410" s="86">
        <v>25</v>
      </c>
      <c r="G410" s="83">
        <f t="shared" ref="G410:G412" si="29">E410*F410</f>
        <v>0</v>
      </c>
    </row>
    <row r="411" spans="1:7" ht="48" x14ac:dyDescent="0.2">
      <c r="B411" s="80" t="s">
        <v>1318</v>
      </c>
      <c r="C411" s="81" t="s">
        <v>1432</v>
      </c>
      <c r="D411" s="87" t="s">
        <v>0</v>
      </c>
      <c r="E411" s="86">
        <v>3</v>
      </c>
      <c r="G411" s="83">
        <f t="shared" si="29"/>
        <v>0</v>
      </c>
    </row>
    <row r="412" spans="1:7" ht="48" x14ac:dyDescent="0.2">
      <c r="B412" s="80" t="s">
        <v>1319</v>
      </c>
      <c r="C412" s="81" t="s">
        <v>1433</v>
      </c>
      <c r="D412" s="87" t="s">
        <v>0</v>
      </c>
      <c r="E412" s="86">
        <v>6</v>
      </c>
      <c r="G412" s="83">
        <f t="shared" si="29"/>
        <v>0</v>
      </c>
    </row>
    <row r="413" spans="1:7" ht="60" x14ac:dyDescent="0.2">
      <c r="B413" s="80" t="s">
        <v>1453</v>
      </c>
      <c r="C413" s="81" t="s">
        <v>1434</v>
      </c>
      <c r="D413" s="87" t="s">
        <v>0</v>
      </c>
      <c r="E413" s="86">
        <v>6</v>
      </c>
      <c r="G413" s="83">
        <f t="shared" ref="G413:G422" si="30">E413*F413</f>
        <v>0</v>
      </c>
    </row>
    <row r="414" spans="1:7" ht="60" x14ac:dyDescent="0.2">
      <c r="B414" s="80" t="s">
        <v>1454</v>
      </c>
      <c r="C414" s="81" t="s">
        <v>1435</v>
      </c>
      <c r="D414" s="87" t="s">
        <v>0</v>
      </c>
      <c r="E414" s="86">
        <v>6</v>
      </c>
      <c r="G414" s="83">
        <f t="shared" si="30"/>
        <v>0</v>
      </c>
    </row>
    <row r="415" spans="1:7" ht="48" x14ac:dyDescent="0.2">
      <c r="B415" s="80" t="s">
        <v>1455</v>
      </c>
      <c r="C415" s="81" t="s">
        <v>1436</v>
      </c>
      <c r="D415" s="87" t="s">
        <v>0</v>
      </c>
      <c r="E415" s="86">
        <v>3</v>
      </c>
      <c r="G415" s="83">
        <f t="shared" si="30"/>
        <v>0</v>
      </c>
    </row>
    <row r="416" spans="1:7" ht="60" x14ac:dyDescent="0.2">
      <c r="B416" s="80" t="s">
        <v>1456</v>
      </c>
      <c r="C416" s="81" t="s">
        <v>1437</v>
      </c>
      <c r="D416" s="87" t="s">
        <v>0</v>
      </c>
      <c r="E416" s="86">
        <v>6</v>
      </c>
      <c r="G416" s="83">
        <f t="shared" si="30"/>
        <v>0</v>
      </c>
    </row>
    <row r="417" spans="1:7" ht="72" x14ac:dyDescent="0.2">
      <c r="B417" s="80" t="s">
        <v>1457</v>
      </c>
      <c r="C417" s="81" t="s">
        <v>1438</v>
      </c>
      <c r="D417" s="87" t="s">
        <v>0</v>
      </c>
      <c r="E417" s="86">
        <v>6</v>
      </c>
      <c r="G417" s="83">
        <f t="shared" si="30"/>
        <v>0</v>
      </c>
    </row>
    <row r="418" spans="1:7" ht="72" x14ac:dyDescent="0.2">
      <c r="B418" s="80" t="s">
        <v>1458</v>
      </c>
      <c r="C418" s="81" t="s">
        <v>1439</v>
      </c>
      <c r="D418" s="87" t="s">
        <v>0</v>
      </c>
      <c r="E418" s="86">
        <v>6</v>
      </c>
      <c r="G418" s="83">
        <f t="shared" si="30"/>
        <v>0</v>
      </c>
    </row>
    <row r="419" spans="1:7" ht="48" x14ac:dyDescent="0.2">
      <c r="B419" s="80" t="s">
        <v>1459</v>
      </c>
      <c r="C419" s="81" t="s">
        <v>1440</v>
      </c>
      <c r="D419" s="87" t="s">
        <v>0</v>
      </c>
      <c r="E419" s="86">
        <v>6</v>
      </c>
      <c r="G419" s="83">
        <f t="shared" si="30"/>
        <v>0</v>
      </c>
    </row>
    <row r="420" spans="1:7" ht="48" x14ac:dyDescent="0.2">
      <c r="B420" s="80" t="s">
        <v>1460</v>
      </c>
      <c r="C420" s="81" t="s">
        <v>89</v>
      </c>
      <c r="D420" s="87" t="s">
        <v>0</v>
      </c>
      <c r="E420" s="86">
        <v>3</v>
      </c>
      <c r="G420" s="83">
        <f t="shared" si="30"/>
        <v>0</v>
      </c>
    </row>
    <row r="421" spans="1:7" ht="60" x14ac:dyDescent="0.2">
      <c r="B421" s="80" t="s">
        <v>1461</v>
      </c>
      <c r="C421" s="81" t="s">
        <v>1441</v>
      </c>
      <c r="D421" s="87" t="s">
        <v>0</v>
      </c>
      <c r="E421" s="86">
        <v>18</v>
      </c>
      <c r="G421" s="83">
        <f t="shared" si="30"/>
        <v>0</v>
      </c>
    </row>
    <row r="422" spans="1:7" ht="84" x14ac:dyDescent="0.2">
      <c r="B422" s="80" t="s">
        <v>14</v>
      </c>
      <c r="C422" s="81" t="s">
        <v>1442</v>
      </c>
      <c r="D422" s="87" t="s">
        <v>0</v>
      </c>
      <c r="E422" s="86">
        <v>6</v>
      </c>
      <c r="G422" s="83">
        <f t="shared" si="30"/>
        <v>0</v>
      </c>
    </row>
    <row r="423" spans="1:7" x14ac:dyDescent="0.2">
      <c r="D423" s="87"/>
      <c r="E423" s="86"/>
    </row>
    <row r="424" spans="1:7" ht="336" x14ac:dyDescent="0.2">
      <c r="A424" s="80">
        <v>20</v>
      </c>
      <c r="B424" s="80">
        <v>16</v>
      </c>
      <c r="C424" s="81" t="s">
        <v>1443</v>
      </c>
      <c r="D424" s="82" t="s">
        <v>3</v>
      </c>
      <c r="E424" s="83">
        <v>3</v>
      </c>
      <c r="F424" s="84"/>
      <c r="G424" s="83">
        <f t="shared" ref="G424" si="31">E424*F424</f>
        <v>0</v>
      </c>
    </row>
    <row r="425" spans="1:7" x14ac:dyDescent="0.2">
      <c r="D425" s="87"/>
      <c r="E425" s="86"/>
      <c r="F425" s="84"/>
    </row>
    <row r="426" spans="1:7" ht="192" x14ac:dyDescent="0.2">
      <c r="A426" s="80">
        <v>20</v>
      </c>
      <c r="B426" s="80">
        <v>17</v>
      </c>
      <c r="C426" s="81" t="s">
        <v>1444</v>
      </c>
      <c r="D426" s="82" t="s">
        <v>0</v>
      </c>
      <c r="E426" s="83">
        <v>2</v>
      </c>
      <c r="F426" s="84"/>
      <c r="G426" s="83">
        <f t="shared" ref="G426" si="32">E426*F426</f>
        <v>0</v>
      </c>
    </row>
    <row r="428" spans="1:7" s="79" customFormat="1" x14ac:dyDescent="0.2">
      <c r="A428" s="74">
        <v>20</v>
      </c>
      <c r="B428" s="74"/>
      <c r="C428" s="75" t="str">
        <f>_xlfn.TEXTJOIN(" ",TRUE,C367,"ukupno:")</f>
        <v>Restauratorski radovi ukupno:</v>
      </c>
      <c r="D428" s="76"/>
      <c r="E428" s="77"/>
      <c r="F428" s="78"/>
      <c r="G428" s="77">
        <f>SUM(G368:G427)</f>
        <v>0</v>
      </c>
    </row>
    <row r="431" spans="1:7" s="79" customFormat="1" x14ac:dyDescent="0.2">
      <c r="A431" s="74">
        <v>22</v>
      </c>
      <c r="B431" s="74"/>
      <c r="C431" s="75" t="s">
        <v>1344</v>
      </c>
      <c r="D431" s="76"/>
      <c r="E431" s="77"/>
      <c r="F431" s="78"/>
      <c r="G431" s="77"/>
    </row>
    <row r="433" spans="1:7" ht="276" x14ac:dyDescent="0.2">
      <c r="A433" s="80">
        <v>22</v>
      </c>
      <c r="B433" s="80">
        <v>1</v>
      </c>
      <c r="C433" s="25" t="s">
        <v>1323</v>
      </c>
    </row>
    <row r="434" spans="1:7" x14ac:dyDescent="0.2">
      <c r="C434" s="25" t="s">
        <v>1324</v>
      </c>
      <c r="D434" s="82" t="s">
        <v>0</v>
      </c>
      <c r="E434" s="83">
        <v>14</v>
      </c>
      <c r="G434" s="83">
        <f>E434*F434</f>
        <v>0</v>
      </c>
    </row>
    <row r="435" spans="1:7" x14ac:dyDescent="0.2">
      <c r="C435" s="25"/>
    </row>
    <row r="436" spans="1:7" ht="324" x14ac:dyDescent="0.2">
      <c r="A436" s="80">
        <v>22</v>
      </c>
      <c r="B436" s="80">
        <v>2</v>
      </c>
      <c r="C436" s="25" t="s">
        <v>1325</v>
      </c>
    </row>
    <row r="437" spans="1:7" ht="84" x14ac:dyDescent="0.2">
      <c r="C437" s="25" t="s">
        <v>1326</v>
      </c>
    </row>
    <row r="438" spans="1:7" x14ac:dyDescent="0.2">
      <c r="C438" s="25" t="s">
        <v>1395</v>
      </c>
      <c r="D438" s="82" t="s">
        <v>0</v>
      </c>
      <c r="E438" s="83">
        <v>9</v>
      </c>
      <c r="G438" s="83">
        <f>E438*F438</f>
        <v>0</v>
      </c>
    </row>
    <row r="440" spans="1:7" s="79" customFormat="1" x14ac:dyDescent="0.2">
      <c r="A440" s="74">
        <v>22</v>
      </c>
      <c r="B440" s="74"/>
      <c r="C440" s="75" t="str">
        <f>_xlfn.TEXTJOIN(" ",TRUE,C431,"ukupno:")</f>
        <v>Razni radovi ukupno:</v>
      </c>
      <c r="D440" s="76"/>
      <c r="E440" s="77"/>
      <c r="F440" s="78"/>
      <c r="G440" s="77">
        <f>SUM(G432:G439)</f>
        <v>0</v>
      </c>
    </row>
    <row r="443" spans="1:7" s="79" customFormat="1" ht="14.45" customHeight="1" x14ac:dyDescent="0.2">
      <c r="A443" s="108"/>
      <c r="B443" s="108"/>
      <c r="C443" s="108" t="str">
        <f>_xlfn.TEXTJOIN(" - ",TRUE,"REKAPITULACIJA",C$3)</f>
        <v>REKAPITULACIJA - GRAĐEVINSKO-OBRTNIČKI RADOVI</v>
      </c>
      <c r="D443" s="108"/>
      <c r="E443" s="108"/>
      <c r="F443" s="108"/>
      <c r="G443" s="108"/>
    </row>
    <row r="447" spans="1:7" x14ac:dyDescent="0.2">
      <c r="A447" s="80">
        <v>1</v>
      </c>
      <c r="C447" s="81" t="str">
        <f>C5</f>
        <v>Pripremni radovi, skele i podupiranja</v>
      </c>
      <c r="G447" s="83">
        <f>G29</f>
        <v>0</v>
      </c>
    </row>
    <row r="449" spans="1:7" x14ac:dyDescent="0.2">
      <c r="A449" s="80">
        <v>4</v>
      </c>
      <c r="C449" s="81" t="str">
        <f>C32</f>
        <v>Betonski i armirano-betonski radovi</v>
      </c>
      <c r="G449" s="83">
        <f>G47</f>
        <v>0</v>
      </c>
    </row>
    <row r="451" spans="1:7" x14ac:dyDescent="0.2">
      <c r="A451" s="80">
        <v>6</v>
      </c>
      <c r="C451" s="81" t="str">
        <f>C50</f>
        <v>Zidarski radovi</v>
      </c>
      <c r="G451" s="83">
        <f>G84</f>
        <v>0</v>
      </c>
    </row>
    <row r="453" spans="1:7" x14ac:dyDescent="0.2">
      <c r="A453" s="80">
        <v>8</v>
      </c>
      <c r="C453" s="81" t="str">
        <f>C87</f>
        <v>Izolaterski radovi</v>
      </c>
      <c r="G453" s="83">
        <f>G94</f>
        <v>0</v>
      </c>
    </row>
    <row r="455" spans="1:7" x14ac:dyDescent="0.2">
      <c r="A455" s="80">
        <v>11</v>
      </c>
      <c r="C455" s="81" t="str">
        <f>C97</f>
        <v>Gipsarski radovi</v>
      </c>
      <c r="G455" s="83">
        <f>G143</f>
        <v>0</v>
      </c>
    </row>
    <row r="457" spans="1:7" x14ac:dyDescent="0.2">
      <c r="A457" s="80">
        <v>13</v>
      </c>
      <c r="C457" s="81" t="str">
        <f>C146</f>
        <v>Kamenarski radovi</v>
      </c>
      <c r="G457" s="83">
        <f>G171</f>
        <v>0</v>
      </c>
    </row>
    <row r="459" spans="1:7" x14ac:dyDescent="0.2">
      <c r="A459" s="80">
        <v>14</v>
      </c>
      <c r="C459" s="81" t="str">
        <f>C174</f>
        <v>Stolarski radovi</v>
      </c>
      <c r="G459" s="83">
        <f>G247</f>
        <v>0</v>
      </c>
    </row>
    <row r="461" spans="1:7" x14ac:dyDescent="0.2">
      <c r="A461" s="80">
        <v>15</v>
      </c>
      <c r="C461" s="81" t="str">
        <f>C250</f>
        <v>Staklarski radovi</v>
      </c>
      <c r="G461" s="83">
        <f>G254</f>
        <v>0</v>
      </c>
    </row>
    <row r="463" spans="1:7" x14ac:dyDescent="0.2">
      <c r="A463" s="80">
        <v>16</v>
      </c>
      <c r="C463" s="81" t="str">
        <f>C257</f>
        <v>Bravarski radovi</v>
      </c>
      <c r="G463" s="83">
        <f>G305</f>
        <v>0</v>
      </c>
    </row>
    <row r="465" spans="1:7" x14ac:dyDescent="0.2">
      <c r="A465" s="80">
        <v>17</v>
      </c>
      <c r="C465" s="81" t="str">
        <f>C308</f>
        <v>Keramičarski radovi</v>
      </c>
      <c r="G465" s="83">
        <f>G319</f>
        <v>0</v>
      </c>
    </row>
    <row r="467" spans="1:7" x14ac:dyDescent="0.2">
      <c r="A467" s="80">
        <v>18</v>
      </c>
      <c r="C467" s="81" t="str">
        <f>C322</f>
        <v>Soboslikarski radovi</v>
      </c>
      <c r="G467" s="83">
        <f>G350</f>
        <v>0</v>
      </c>
    </row>
    <row r="469" spans="1:7" x14ac:dyDescent="0.2">
      <c r="A469" s="80">
        <v>19</v>
      </c>
      <c r="C469" s="81" t="str">
        <f>C353</f>
        <v>Parketarski radovi</v>
      </c>
      <c r="G469" s="83">
        <f>G364</f>
        <v>0</v>
      </c>
    </row>
    <row r="471" spans="1:7" x14ac:dyDescent="0.2">
      <c r="A471" s="80">
        <v>20</v>
      </c>
      <c r="C471" s="81" t="str">
        <f>C367</f>
        <v>Restauratorski radovi</v>
      </c>
      <c r="G471" s="83">
        <f>G428</f>
        <v>0</v>
      </c>
    </row>
    <row r="473" spans="1:7" x14ac:dyDescent="0.2">
      <c r="A473" s="80">
        <v>22</v>
      </c>
      <c r="C473" s="81" t="str">
        <f>C431</f>
        <v>Razni radovi</v>
      </c>
      <c r="G473" s="83">
        <f>G440</f>
        <v>0</v>
      </c>
    </row>
    <row r="475" spans="1:7" s="79" customFormat="1" x14ac:dyDescent="0.2">
      <c r="A475" s="74" t="s">
        <v>2</v>
      </c>
      <c r="B475" s="74"/>
      <c r="C475" s="75" t="str">
        <f>_xlfn.TEXTJOIN(" ",TRUE,C$3,"UKUPNO")</f>
        <v>GRAĐEVINSKO-OBRTNIČKI RADOVI UKUPNO</v>
      </c>
      <c r="D475" s="76"/>
      <c r="E475" s="77"/>
      <c r="F475" s="78"/>
      <c r="G475" s="77">
        <f>SUM(G446:G474)</f>
        <v>0</v>
      </c>
    </row>
  </sheetData>
  <sheetProtection algorithmName="SHA-512" hashValue="AP180KDI8tOAxESmm3un6vBOXyabhnoXa0vt+hn3zDZmULCn1jx2z0A7aaUjHxdlrz3YqlA5LEDsRqaeIhCyTg==" saltValue="pEUMcKPlmhlMpb31H/+fWA=="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orientation="portrait" r:id="rId1"/>
  <headerFooter>
    <oddHeader>&amp;L&amp;G&amp;R&amp;"Arial,Bold"&amp;7&amp;K0032FAGRAĐENJE, PROJEKTIRANJE I NADZOR&amp;"Arial,Regular"
Ulica grada Vukovara 43a,10000 Zagreb
OIB: 23141220773</oddHeader>
    <oddFooter>&amp;L&amp;9Naziv projekta: Cjelovita obnova Vile Ehrlich-Marić - III. dio
Građevina: Vila Ehrlich-Marić - Hrvatski muzej arhitekture HAZU
Lokacija: Ulica Ivana Gorana Kovačića 37, Zagreb, k.č.br. 839, k.o. Centar&amp;R&amp;"-,Bold"&amp;9&amp;A&amp;"-,Regular"
&amp;P / &amp;N</oddFooter>
  </headerFooter>
  <rowBreaks count="14" manualBreakCount="14">
    <brk id="30" max="16383" man="1"/>
    <brk id="48" max="6" man="1"/>
    <brk id="85" max="6" man="1"/>
    <brk id="95" max="6" man="1"/>
    <brk id="144" max="16383" man="1"/>
    <brk id="172" max="16383" man="1"/>
    <brk id="248" max="16383" man="1"/>
    <brk id="255" max="6" man="1"/>
    <brk id="306" max="6" man="1"/>
    <brk id="320" max="16383" man="1"/>
    <brk id="351" max="16383" man="1"/>
    <brk id="365" max="6" man="1"/>
    <brk id="429" max="16383" man="1"/>
    <brk id="441" min="1" max="6"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DB2ED-4ED4-4B5B-8E1D-610BD5D548E2}">
  <dimension ref="A1:G95"/>
  <sheetViews>
    <sheetView view="pageBreakPreview" zoomScaleNormal="120" zoomScaleSheetLayoutView="100" workbookViewId="0"/>
  </sheetViews>
  <sheetFormatPr defaultRowHeight="12" x14ac:dyDescent="0.2"/>
  <cols>
    <col min="1" max="2" width="3.5703125" style="34" customWidth="1"/>
    <col min="3" max="3" width="41.5703125" style="7" customWidth="1"/>
    <col min="4" max="4" width="4.5703125" style="35" customWidth="1"/>
    <col min="5" max="5" width="8.5703125" style="36" customWidth="1"/>
    <col min="6" max="6" width="10.5703125" style="1" customWidth="1"/>
    <col min="7" max="7" width="11.5703125" style="36" customWidth="1"/>
    <col min="8" max="251" width="8.7109375" style="43"/>
    <col min="252" max="252" width="5.7109375" style="43" customWidth="1"/>
    <col min="253" max="253" width="60.7109375" style="43" customWidth="1"/>
    <col min="254" max="254" width="8.7109375" style="43"/>
    <col min="255" max="255" width="9.7109375" style="43" customWidth="1"/>
    <col min="256" max="256" width="3.7109375" style="43" customWidth="1"/>
    <col min="257" max="258" width="10.7109375" style="43" customWidth="1"/>
    <col min="259" max="259" width="9.28515625" style="43" customWidth="1"/>
    <col min="260" max="507" width="8.7109375" style="43"/>
    <col min="508" max="508" width="5.7109375" style="43" customWidth="1"/>
    <col min="509" max="509" width="60.7109375" style="43" customWidth="1"/>
    <col min="510" max="510" width="8.7109375" style="43"/>
    <col min="511" max="511" width="9.7109375" style="43" customWidth="1"/>
    <col min="512" max="512" width="3.7109375" style="43" customWidth="1"/>
    <col min="513" max="514" width="10.7109375" style="43" customWidth="1"/>
    <col min="515" max="515" width="9.28515625" style="43" customWidth="1"/>
    <col min="516" max="763" width="8.7109375" style="43"/>
    <col min="764" max="764" width="5.7109375" style="43" customWidth="1"/>
    <col min="765" max="765" width="60.7109375" style="43" customWidth="1"/>
    <col min="766" max="766" width="8.7109375" style="43"/>
    <col min="767" max="767" width="9.7109375" style="43" customWidth="1"/>
    <col min="768" max="768" width="3.7109375" style="43" customWidth="1"/>
    <col min="769" max="770" width="10.7109375" style="43" customWidth="1"/>
    <col min="771" max="771" width="9.28515625" style="43" customWidth="1"/>
    <col min="772" max="1019" width="8.7109375" style="43"/>
    <col min="1020" max="1020" width="5.7109375" style="43" customWidth="1"/>
    <col min="1021" max="1021" width="60.7109375" style="43" customWidth="1"/>
    <col min="1022" max="1022" width="8.7109375" style="43"/>
    <col min="1023" max="1023" width="9.7109375" style="43" customWidth="1"/>
    <col min="1024" max="1024" width="3.7109375" style="43" customWidth="1"/>
    <col min="1025" max="1026" width="10.7109375" style="43" customWidth="1"/>
    <col min="1027" max="1027" width="9.28515625" style="43" customWidth="1"/>
    <col min="1028" max="1275" width="8.7109375" style="43"/>
    <col min="1276" max="1276" width="5.7109375" style="43" customWidth="1"/>
    <col min="1277" max="1277" width="60.7109375" style="43" customWidth="1"/>
    <col min="1278" max="1278" width="8.7109375" style="43"/>
    <col min="1279" max="1279" width="9.7109375" style="43" customWidth="1"/>
    <col min="1280" max="1280" width="3.7109375" style="43" customWidth="1"/>
    <col min="1281" max="1282" width="10.7109375" style="43" customWidth="1"/>
    <col min="1283" max="1283" width="9.28515625" style="43" customWidth="1"/>
    <col min="1284" max="1531" width="8.7109375" style="43"/>
    <col min="1532" max="1532" width="5.7109375" style="43" customWidth="1"/>
    <col min="1533" max="1533" width="60.7109375" style="43" customWidth="1"/>
    <col min="1534" max="1534" width="8.7109375" style="43"/>
    <col min="1535" max="1535" width="9.7109375" style="43" customWidth="1"/>
    <col min="1536" max="1536" width="3.7109375" style="43" customWidth="1"/>
    <col min="1537" max="1538" width="10.7109375" style="43" customWidth="1"/>
    <col min="1539" max="1539" width="9.28515625" style="43" customWidth="1"/>
    <col min="1540" max="1787" width="8.7109375" style="43"/>
    <col min="1788" max="1788" width="5.7109375" style="43" customWidth="1"/>
    <col min="1789" max="1789" width="60.7109375" style="43" customWidth="1"/>
    <col min="1790" max="1790" width="8.7109375" style="43"/>
    <col min="1791" max="1791" width="9.7109375" style="43" customWidth="1"/>
    <col min="1792" max="1792" width="3.7109375" style="43" customWidth="1"/>
    <col min="1793" max="1794" width="10.7109375" style="43" customWidth="1"/>
    <col min="1795" max="1795" width="9.28515625" style="43" customWidth="1"/>
    <col min="1796" max="2043" width="8.7109375" style="43"/>
    <col min="2044" max="2044" width="5.7109375" style="43" customWidth="1"/>
    <col min="2045" max="2045" width="60.7109375" style="43" customWidth="1"/>
    <col min="2046" max="2046" width="8.7109375" style="43"/>
    <col min="2047" max="2047" width="9.7109375" style="43" customWidth="1"/>
    <col min="2048" max="2048" width="3.7109375" style="43" customWidth="1"/>
    <col min="2049" max="2050" width="10.7109375" style="43" customWidth="1"/>
    <col min="2051" max="2051" width="9.28515625" style="43" customWidth="1"/>
    <col min="2052" max="2299" width="8.7109375" style="43"/>
    <col min="2300" max="2300" width="5.7109375" style="43" customWidth="1"/>
    <col min="2301" max="2301" width="60.7109375" style="43" customWidth="1"/>
    <col min="2302" max="2302" width="8.7109375" style="43"/>
    <col min="2303" max="2303" width="9.7109375" style="43" customWidth="1"/>
    <col min="2304" max="2304" width="3.7109375" style="43" customWidth="1"/>
    <col min="2305" max="2306" width="10.7109375" style="43" customWidth="1"/>
    <col min="2307" max="2307" width="9.28515625" style="43" customWidth="1"/>
    <col min="2308" max="2555" width="8.7109375" style="43"/>
    <col min="2556" max="2556" width="5.7109375" style="43" customWidth="1"/>
    <col min="2557" max="2557" width="60.7109375" style="43" customWidth="1"/>
    <col min="2558" max="2558" width="8.7109375" style="43"/>
    <col min="2559" max="2559" width="9.7109375" style="43" customWidth="1"/>
    <col min="2560" max="2560" width="3.7109375" style="43" customWidth="1"/>
    <col min="2561" max="2562" width="10.7109375" style="43" customWidth="1"/>
    <col min="2563" max="2563" width="9.28515625" style="43" customWidth="1"/>
    <col min="2564" max="2811" width="8.7109375" style="43"/>
    <col min="2812" max="2812" width="5.7109375" style="43" customWidth="1"/>
    <col min="2813" max="2813" width="60.7109375" style="43" customWidth="1"/>
    <col min="2814" max="2814" width="8.7109375" style="43"/>
    <col min="2815" max="2815" width="9.7109375" style="43" customWidth="1"/>
    <col min="2816" max="2816" width="3.7109375" style="43" customWidth="1"/>
    <col min="2817" max="2818" width="10.7109375" style="43" customWidth="1"/>
    <col min="2819" max="2819" width="9.28515625" style="43" customWidth="1"/>
    <col min="2820" max="3067" width="8.7109375" style="43"/>
    <col min="3068" max="3068" width="5.7109375" style="43" customWidth="1"/>
    <col min="3069" max="3069" width="60.7109375" style="43" customWidth="1"/>
    <col min="3070" max="3070" width="8.7109375" style="43"/>
    <col min="3071" max="3071" width="9.7109375" style="43" customWidth="1"/>
    <col min="3072" max="3072" width="3.7109375" style="43" customWidth="1"/>
    <col min="3073" max="3074" width="10.7109375" style="43" customWidth="1"/>
    <col min="3075" max="3075" width="9.28515625" style="43" customWidth="1"/>
    <col min="3076" max="3323" width="8.7109375" style="43"/>
    <col min="3324" max="3324" width="5.7109375" style="43" customWidth="1"/>
    <col min="3325" max="3325" width="60.7109375" style="43" customWidth="1"/>
    <col min="3326" max="3326" width="8.7109375" style="43"/>
    <col min="3327" max="3327" width="9.7109375" style="43" customWidth="1"/>
    <col min="3328" max="3328" width="3.7109375" style="43" customWidth="1"/>
    <col min="3329" max="3330" width="10.7109375" style="43" customWidth="1"/>
    <col min="3331" max="3331" width="9.28515625" style="43" customWidth="1"/>
    <col min="3332" max="3579" width="8.7109375" style="43"/>
    <col min="3580" max="3580" width="5.7109375" style="43" customWidth="1"/>
    <col min="3581" max="3581" width="60.7109375" style="43" customWidth="1"/>
    <col min="3582" max="3582" width="8.7109375" style="43"/>
    <col min="3583" max="3583" width="9.7109375" style="43" customWidth="1"/>
    <col min="3584" max="3584" width="3.7109375" style="43" customWidth="1"/>
    <col min="3585" max="3586" width="10.7109375" style="43" customWidth="1"/>
    <col min="3587" max="3587" width="9.28515625" style="43" customWidth="1"/>
    <col min="3588" max="3835" width="8.7109375" style="43"/>
    <col min="3836" max="3836" width="5.7109375" style="43" customWidth="1"/>
    <col min="3837" max="3837" width="60.7109375" style="43" customWidth="1"/>
    <col min="3838" max="3838" width="8.7109375" style="43"/>
    <col min="3839" max="3839" width="9.7109375" style="43" customWidth="1"/>
    <col min="3840" max="3840" width="3.7109375" style="43" customWidth="1"/>
    <col min="3841" max="3842" width="10.7109375" style="43" customWidth="1"/>
    <col min="3843" max="3843" width="9.28515625" style="43" customWidth="1"/>
    <col min="3844" max="4091" width="8.7109375" style="43"/>
    <col min="4092" max="4092" width="5.7109375" style="43" customWidth="1"/>
    <col min="4093" max="4093" width="60.7109375" style="43" customWidth="1"/>
    <col min="4094" max="4094" width="8.7109375" style="43"/>
    <col min="4095" max="4095" width="9.7109375" style="43" customWidth="1"/>
    <col min="4096" max="4096" width="3.7109375" style="43" customWidth="1"/>
    <col min="4097" max="4098" width="10.7109375" style="43" customWidth="1"/>
    <col min="4099" max="4099" width="9.28515625" style="43" customWidth="1"/>
    <col min="4100" max="4347" width="8.7109375" style="43"/>
    <col min="4348" max="4348" width="5.7109375" style="43" customWidth="1"/>
    <col min="4349" max="4349" width="60.7109375" style="43" customWidth="1"/>
    <col min="4350" max="4350" width="8.7109375" style="43"/>
    <col min="4351" max="4351" width="9.7109375" style="43" customWidth="1"/>
    <col min="4352" max="4352" width="3.7109375" style="43" customWidth="1"/>
    <col min="4353" max="4354" width="10.7109375" style="43" customWidth="1"/>
    <col min="4355" max="4355" width="9.28515625" style="43" customWidth="1"/>
    <col min="4356" max="4603" width="8.7109375" style="43"/>
    <col min="4604" max="4604" width="5.7109375" style="43" customWidth="1"/>
    <col min="4605" max="4605" width="60.7109375" style="43" customWidth="1"/>
    <col min="4606" max="4606" width="8.7109375" style="43"/>
    <col min="4607" max="4607" width="9.7109375" style="43" customWidth="1"/>
    <col min="4608" max="4608" width="3.7109375" style="43" customWidth="1"/>
    <col min="4609" max="4610" width="10.7109375" style="43" customWidth="1"/>
    <col min="4611" max="4611" width="9.28515625" style="43" customWidth="1"/>
    <col min="4612" max="4859" width="8.7109375" style="43"/>
    <col min="4860" max="4860" width="5.7109375" style="43" customWidth="1"/>
    <col min="4861" max="4861" width="60.7109375" style="43" customWidth="1"/>
    <col min="4862" max="4862" width="8.7109375" style="43"/>
    <col min="4863" max="4863" width="9.7109375" style="43" customWidth="1"/>
    <col min="4864" max="4864" width="3.7109375" style="43" customWidth="1"/>
    <col min="4865" max="4866" width="10.7109375" style="43" customWidth="1"/>
    <col min="4867" max="4867" width="9.28515625" style="43" customWidth="1"/>
    <col min="4868" max="5115" width="8.7109375" style="43"/>
    <col min="5116" max="5116" width="5.7109375" style="43" customWidth="1"/>
    <col min="5117" max="5117" width="60.7109375" style="43" customWidth="1"/>
    <col min="5118" max="5118" width="8.7109375" style="43"/>
    <col min="5119" max="5119" width="9.7109375" style="43" customWidth="1"/>
    <col min="5120" max="5120" width="3.7109375" style="43" customWidth="1"/>
    <col min="5121" max="5122" width="10.7109375" style="43" customWidth="1"/>
    <col min="5123" max="5123" width="9.28515625" style="43" customWidth="1"/>
    <col min="5124" max="5371" width="8.7109375" style="43"/>
    <col min="5372" max="5372" width="5.7109375" style="43" customWidth="1"/>
    <col min="5373" max="5373" width="60.7109375" style="43" customWidth="1"/>
    <col min="5374" max="5374" width="8.7109375" style="43"/>
    <col min="5375" max="5375" width="9.7109375" style="43" customWidth="1"/>
    <col min="5376" max="5376" width="3.7109375" style="43" customWidth="1"/>
    <col min="5377" max="5378" width="10.7109375" style="43" customWidth="1"/>
    <col min="5379" max="5379" width="9.28515625" style="43" customWidth="1"/>
    <col min="5380" max="5627" width="8.7109375" style="43"/>
    <col min="5628" max="5628" width="5.7109375" style="43" customWidth="1"/>
    <col min="5629" max="5629" width="60.7109375" style="43" customWidth="1"/>
    <col min="5630" max="5630" width="8.7109375" style="43"/>
    <col min="5631" max="5631" width="9.7109375" style="43" customWidth="1"/>
    <col min="5632" max="5632" width="3.7109375" style="43" customWidth="1"/>
    <col min="5633" max="5634" width="10.7109375" style="43" customWidth="1"/>
    <col min="5635" max="5635" width="9.28515625" style="43" customWidth="1"/>
    <col min="5636" max="5883" width="8.7109375" style="43"/>
    <col min="5884" max="5884" width="5.7109375" style="43" customWidth="1"/>
    <col min="5885" max="5885" width="60.7109375" style="43" customWidth="1"/>
    <col min="5886" max="5886" width="8.7109375" style="43"/>
    <col min="5887" max="5887" width="9.7109375" style="43" customWidth="1"/>
    <col min="5888" max="5888" width="3.7109375" style="43" customWidth="1"/>
    <col min="5889" max="5890" width="10.7109375" style="43" customWidth="1"/>
    <col min="5891" max="5891" width="9.28515625" style="43" customWidth="1"/>
    <col min="5892" max="6139" width="8.7109375" style="43"/>
    <col min="6140" max="6140" width="5.7109375" style="43" customWidth="1"/>
    <col min="6141" max="6141" width="60.7109375" style="43" customWidth="1"/>
    <col min="6142" max="6142" width="8.7109375" style="43"/>
    <col min="6143" max="6143" width="9.7109375" style="43" customWidth="1"/>
    <col min="6144" max="6144" width="3.7109375" style="43" customWidth="1"/>
    <col min="6145" max="6146" width="10.7109375" style="43" customWidth="1"/>
    <col min="6147" max="6147" width="9.28515625" style="43" customWidth="1"/>
    <col min="6148" max="6395" width="8.7109375" style="43"/>
    <col min="6396" max="6396" width="5.7109375" style="43" customWidth="1"/>
    <col min="6397" max="6397" width="60.7109375" style="43" customWidth="1"/>
    <col min="6398" max="6398" width="8.7109375" style="43"/>
    <col min="6399" max="6399" width="9.7109375" style="43" customWidth="1"/>
    <col min="6400" max="6400" width="3.7109375" style="43" customWidth="1"/>
    <col min="6401" max="6402" width="10.7109375" style="43" customWidth="1"/>
    <col min="6403" max="6403" width="9.28515625" style="43" customWidth="1"/>
    <col min="6404" max="6651" width="8.7109375" style="43"/>
    <col min="6652" max="6652" width="5.7109375" style="43" customWidth="1"/>
    <col min="6653" max="6653" width="60.7109375" style="43" customWidth="1"/>
    <col min="6654" max="6654" width="8.7109375" style="43"/>
    <col min="6655" max="6655" width="9.7109375" style="43" customWidth="1"/>
    <col min="6656" max="6656" width="3.7109375" style="43" customWidth="1"/>
    <col min="6657" max="6658" width="10.7109375" style="43" customWidth="1"/>
    <col min="6659" max="6659" width="9.28515625" style="43" customWidth="1"/>
    <col min="6660" max="6907" width="8.7109375" style="43"/>
    <col min="6908" max="6908" width="5.7109375" style="43" customWidth="1"/>
    <col min="6909" max="6909" width="60.7109375" style="43" customWidth="1"/>
    <col min="6910" max="6910" width="8.7109375" style="43"/>
    <col min="6911" max="6911" width="9.7109375" style="43" customWidth="1"/>
    <col min="6912" max="6912" width="3.7109375" style="43" customWidth="1"/>
    <col min="6913" max="6914" width="10.7109375" style="43" customWidth="1"/>
    <col min="6915" max="6915" width="9.28515625" style="43" customWidth="1"/>
    <col min="6916" max="7163" width="8.7109375" style="43"/>
    <col min="7164" max="7164" width="5.7109375" style="43" customWidth="1"/>
    <col min="7165" max="7165" width="60.7109375" style="43" customWidth="1"/>
    <col min="7166" max="7166" width="8.7109375" style="43"/>
    <col min="7167" max="7167" width="9.7109375" style="43" customWidth="1"/>
    <col min="7168" max="7168" width="3.7109375" style="43" customWidth="1"/>
    <col min="7169" max="7170" width="10.7109375" style="43" customWidth="1"/>
    <col min="7171" max="7171" width="9.28515625" style="43" customWidth="1"/>
    <col min="7172" max="7419" width="8.7109375" style="43"/>
    <col min="7420" max="7420" width="5.7109375" style="43" customWidth="1"/>
    <col min="7421" max="7421" width="60.7109375" style="43" customWidth="1"/>
    <col min="7422" max="7422" width="8.7109375" style="43"/>
    <col min="7423" max="7423" width="9.7109375" style="43" customWidth="1"/>
    <col min="7424" max="7424" width="3.7109375" style="43" customWidth="1"/>
    <col min="7425" max="7426" width="10.7109375" style="43" customWidth="1"/>
    <col min="7427" max="7427" width="9.28515625" style="43" customWidth="1"/>
    <col min="7428" max="7675" width="8.7109375" style="43"/>
    <col min="7676" max="7676" width="5.7109375" style="43" customWidth="1"/>
    <col min="7677" max="7677" width="60.7109375" style="43" customWidth="1"/>
    <col min="7678" max="7678" width="8.7109375" style="43"/>
    <col min="7679" max="7679" width="9.7109375" style="43" customWidth="1"/>
    <col min="7680" max="7680" width="3.7109375" style="43" customWidth="1"/>
    <col min="7681" max="7682" width="10.7109375" style="43" customWidth="1"/>
    <col min="7683" max="7683" width="9.28515625" style="43" customWidth="1"/>
    <col min="7684" max="7931" width="8.7109375" style="43"/>
    <col min="7932" max="7932" width="5.7109375" style="43" customWidth="1"/>
    <col min="7933" max="7933" width="60.7109375" style="43" customWidth="1"/>
    <col min="7934" max="7934" width="8.7109375" style="43"/>
    <col min="7935" max="7935" width="9.7109375" style="43" customWidth="1"/>
    <col min="7936" max="7936" width="3.7109375" style="43" customWidth="1"/>
    <col min="7937" max="7938" width="10.7109375" style="43" customWidth="1"/>
    <col min="7939" max="7939" width="9.28515625" style="43" customWidth="1"/>
    <col min="7940" max="8187" width="8.7109375" style="43"/>
    <col min="8188" max="8188" width="5.7109375" style="43" customWidth="1"/>
    <col min="8189" max="8189" width="60.7109375" style="43" customWidth="1"/>
    <col min="8190" max="8190" width="8.7109375" style="43"/>
    <col min="8191" max="8191" width="9.7109375" style="43" customWidth="1"/>
    <col min="8192" max="8192" width="3.7109375" style="43" customWidth="1"/>
    <col min="8193" max="8194" width="10.7109375" style="43" customWidth="1"/>
    <col min="8195" max="8195" width="9.28515625" style="43" customWidth="1"/>
    <col min="8196" max="8443" width="8.7109375" style="43"/>
    <col min="8444" max="8444" width="5.7109375" style="43" customWidth="1"/>
    <col min="8445" max="8445" width="60.7109375" style="43" customWidth="1"/>
    <col min="8446" max="8446" width="8.7109375" style="43"/>
    <col min="8447" max="8447" width="9.7109375" style="43" customWidth="1"/>
    <col min="8448" max="8448" width="3.7109375" style="43" customWidth="1"/>
    <col min="8449" max="8450" width="10.7109375" style="43" customWidth="1"/>
    <col min="8451" max="8451" width="9.28515625" style="43" customWidth="1"/>
    <col min="8452" max="8699" width="8.7109375" style="43"/>
    <col min="8700" max="8700" width="5.7109375" style="43" customWidth="1"/>
    <col min="8701" max="8701" width="60.7109375" style="43" customWidth="1"/>
    <col min="8702" max="8702" width="8.7109375" style="43"/>
    <col min="8703" max="8703" width="9.7109375" style="43" customWidth="1"/>
    <col min="8704" max="8704" width="3.7109375" style="43" customWidth="1"/>
    <col min="8705" max="8706" width="10.7109375" style="43" customWidth="1"/>
    <col min="8707" max="8707" width="9.28515625" style="43" customWidth="1"/>
    <col min="8708" max="8955" width="8.7109375" style="43"/>
    <col min="8956" max="8956" width="5.7109375" style="43" customWidth="1"/>
    <col min="8957" max="8957" width="60.7109375" style="43" customWidth="1"/>
    <col min="8958" max="8958" width="8.7109375" style="43"/>
    <col min="8959" max="8959" width="9.7109375" style="43" customWidth="1"/>
    <col min="8960" max="8960" width="3.7109375" style="43" customWidth="1"/>
    <col min="8961" max="8962" width="10.7109375" style="43" customWidth="1"/>
    <col min="8963" max="8963" width="9.28515625" style="43" customWidth="1"/>
    <col min="8964" max="9211" width="8.7109375" style="43"/>
    <col min="9212" max="9212" width="5.7109375" style="43" customWidth="1"/>
    <col min="9213" max="9213" width="60.7109375" style="43" customWidth="1"/>
    <col min="9214" max="9214" width="8.7109375" style="43"/>
    <col min="9215" max="9215" width="9.7109375" style="43" customWidth="1"/>
    <col min="9216" max="9216" width="3.7109375" style="43" customWidth="1"/>
    <col min="9217" max="9218" width="10.7109375" style="43" customWidth="1"/>
    <col min="9219" max="9219" width="9.28515625" style="43" customWidth="1"/>
    <col min="9220" max="9467" width="8.7109375" style="43"/>
    <col min="9468" max="9468" width="5.7109375" style="43" customWidth="1"/>
    <col min="9469" max="9469" width="60.7109375" style="43" customWidth="1"/>
    <col min="9470" max="9470" width="8.7109375" style="43"/>
    <col min="9471" max="9471" width="9.7109375" style="43" customWidth="1"/>
    <col min="9472" max="9472" width="3.7109375" style="43" customWidth="1"/>
    <col min="9473" max="9474" width="10.7109375" style="43" customWidth="1"/>
    <col min="9475" max="9475" width="9.28515625" style="43" customWidth="1"/>
    <col min="9476" max="9723" width="8.7109375" style="43"/>
    <col min="9724" max="9724" width="5.7109375" style="43" customWidth="1"/>
    <col min="9725" max="9725" width="60.7109375" style="43" customWidth="1"/>
    <col min="9726" max="9726" width="8.7109375" style="43"/>
    <col min="9727" max="9727" width="9.7109375" style="43" customWidth="1"/>
    <col min="9728" max="9728" width="3.7109375" style="43" customWidth="1"/>
    <col min="9729" max="9730" width="10.7109375" style="43" customWidth="1"/>
    <col min="9731" max="9731" width="9.28515625" style="43" customWidth="1"/>
    <col min="9732" max="9979" width="8.7109375" style="43"/>
    <col min="9980" max="9980" width="5.7109375" style="43" customWidth="1"/>
    <col min="9981" max="9981" width="60.7109375" style="43" customWidth="1"/>
    <col min="9982" max="9982" width="8.7109375" style="43"/>
    <col min="9983" max="9983" width="9.7109375" style="43" customWidth="1"/>
    <col min="9984" max="9984" width="3.7109375" style="43" customWidth="1"/>
    <col min="9985" max="9986" width="10.7109375" style="43" customWidth="1"/>
    <col min="9987" max="9987" width="9.28515625" style="43" customWidth="1"/>
    <col min="9988" max="10235" width="8.7109375" style="43"/>
    <col min="10236" max="10236" width="5.7109375" style="43" customWidth="1"/>
    <col min="10237" max="10237" width="60.7109375" style="43" customWidth="1"/>
    <col min="10238" max="10238" width="8.7109375" style="43"/>
    <col min="10239" max="10239" width="9.7109375" style="43" customWidth="1"/>
    <col min="10240" max="10240" width="3.7109375" style="43" customWidth="1"/>
    <col min="10241" max="10242" width="10.7109375" style="43" customWidth="1"/>
    <col min="10243" max="10243" width="9.28515625" style="43" customWidth="1"/>
    <col min="10244" max="10491" width="8.7109375" style="43"/>
    <col min="10492" max="10492" width="5.7109375" style="43" customWidth="1"/>
    <col min="10493" max="10493" width="60.7109375" style="43" customWidth="1"/>
    <col min="10494" max="10494" width="8.7109375" style="43"/>
    <col min="10495" max="10495" width="9.7109375" style="43" customWidth="1"/>
    <col min="10496" max="10496" width="3.7109375" style="43" customWidth="1"/>
    <col min="10497" max="10498" width="10.7109375" style="43" customWidth="1"/>
    <col min="10499" max="10499" width="9.28515625" style="43" customWidth="1"/>
    <col min="10500" max="10747" width="8.7109375" style="43"/>
    <col min="10748" max="10748" width="5.7109375" style="43" customWidth="1"/>
    <col min="10749" max="10749" width="60.7109375" style="43" customWidth="1"/>
    <col min="10750" max="10750" width="8.7109375" style="43"/>
    <col min="10751" max="10751" width="9.7109375" style="43" customWidth="1"/>
    <col min="10752" max="10752" width="3.7109375" style="43" customWidth="1"/>
    <col min="10753" max="10754" width="10.7109375" style="43" customWidth="1"/>
    <col min="10755" max="10755" width="9.28515625" style="43" customWidth="1"/>
    <col min="10756" max="11003" width="8.7109375" style="43"/>
    <col min="11004" max="11004" width="5.7109375" style="43" customWidth="1"/>
    <col min="11005" max="11005" width="60.7109375" style="43" customWidth="1"/>
    <col min="11006" max="11006" width="8.7109375" style="43"/>
    <col min="11007" max="11007" width="9.7109375" style="43" customWidth="1"/>
    <col min="11008" max="11008" width="3.7109375" style="43" customWidth="1"/>
    <col min="11009" max="11010" width="10.7109375" style="43" customWidth="1"/>
    <col min="11011" max="11011" width="9.28515625" style="43" customWidth="1"/>
    <col min="11012" max="11259" width="8.7109375" style="43"/>
    <col min="11260" max="11260" width="5.7109375" style="43" customWidth="1"/>
    <col min="11261" max="11261" width="60.7109375" style="43" customWidth="1"/>
    <col min="11262" max="11262" width="8.7109375" style="43"/>
    <col min="11263" max="11263" width="9.7109375" style="43" customWidth="1"/>
    <col min="11264" max="11264" width="3.7109375" style="43" customWidth="1"/>
    <col min="11265" max="11266" width="10.7109375" style="43" customWidth="1"/>
    <col min="11267" max="11267" width="9.28515625" style="43" customWidth="1"/>
    <col min="11268" max="11515" width="8.7109375" style="43"/>
    <col min="11516" max="11516" width="5.7109375" style="43" customWidth="1"/>
    <col min="11517" max="11517" width="60.7109375" style="43" customWidth="1"/>
    <col min="11518" max="11518" width="8.7109375" style="43"/>
    <col min="11519" max="11519" width="9.7109375" style="43" customWidth="1"/>
    <col min="11520" max="11520" width="3.7109375" style="43" customWidth="1"/>
    <col min="11521" max="11522" width="10.7109375" style="43" customWidth="1"/>
    <col min="11523" max="11523" width="9.28515625" style="43" customWidth="1"/>
    <col min="11524" max="11771" width="8.7109375" style="43"/>
    <col min="11772" max="11772" width="5.7109375" style="43" customWidth="1"/>
    <col min="11773" max="11773" width="60.7109375" style="43" customWidth="1"/>
    <col min="11774" max="11774" width="8.7109375" style="43"/>
    <col min="11775" max="11775" width="9.7109375" style="43" customWidth="1"/>
    <col min="11776" max="11776" width="3.7109375" style="43" customWidth="1"/>
    <col min="11777" max="11778" width="10.7109375" style="43" customWidth="1"/>
    <col min="11779" max="11779" width="9.28515625" style="43" customWidth="1"/>
    <col min="11780" max="12027" width="8.7109375" style="43"/>
    <col min="12028" max="12028" width="5.7109375" style="43" customWidth="1"/>
    <col min="12029" max="12029" width="60.7109375" style="43" customWidth="1"/>
    <col min="12030" max="12030" width="8.7109375" style="43"/>
    <col min="12031" max="12031" width="9.7109375" style="43" customWidth="1"/>
    <col min="12032" max="12032" width="3.7109375" style="43" customWidth="1"/>
    <col min="12033" max="12034" width="10.7109375" style="43" customWidth="1"/>
    <col min="12035" max="12035" width="9.28515625" style="43" customWidth="1"/>
    <col min="12036" max="12283" width="8.7109375" style="43"/>
    <col min="12284" max="12284" width="5.7109375" style="43" customWidth="1"/>
    <col min="12285" max="12285" width="60.7109375" style="43" customWidth="1"/>
    <col min="12286" max="12286" width="8.7109375" style="43"/>
    <col min="12287" max="12287" width="9.7109375" style="43" customWidth="1"/>
    <col min="12288" max="12288" width="3.7109375" style="43" customWidth="1"/>
    <col min="12289" max="12290" width="10.7109375" style="43" customWidth="1"/>
    <col min="12291" max="12291" width="9.28515625" style="43" customWidth="1"/>
    <col min="12292" max="12539" width="8.7109375" style="43"/>
    <col min="12540" max="12540" width="5.7109375" style="43" customWidth="1"/>
    <col min="12541" max="12541" width="60.7109375" style="43" customWidth="1"/>
    <col min="12542" max="12542" width="8.7109375" style="43"/>
    <col min="12543" max="12543" width="9.7109375" style="43" customWidth="1"/>
    <col min="12544" max="12544" width="3.7109375" style="43" customWidth="1"/>
    <col min="12545" max="12546" width="10.7109375" style="43" customWidth="1"/>
    <col min="12547" max="12547" width="9.28515625" style="43" customWidth="1"/>
    <col min="12548" max="12795" width="8.7109375" style="43"/>
    <col min="12796" max="12796" width="5.7109375" style="43" customWidth="1"/>
    <col min="12797" max="12797" width="60.7109375" style="43" customWidth="1"/>
    <col min="12798" max="12798" width="8.7109375" style="43"/>
    <col min="12799" max="12799" width="9.7109375" style="43" customWidth="1"/>
    <col min="12800" max="12800" width="3.7109375" style="43" customWidth="1"/>
    <col min="12801" max="12802" width="10.7109375" style="43" customWidth="1"/>
    <col min="12803" max="12803" width="9.28515625" style="43" customWidth="1"/>
    <col min="12804" max="13051" width="8.7109375" style="43"/>
    <col min="13052" max="13052" width="5.7109375" style="43" customWidth="1"/>
    <col min="13053" max="13053" width="60.7109375" style="43" customWidth="1"/>
    <col min="13054" max="13054" width="8.7109375" style="43"/>
    <col min="13055" max="13055" width="9.7109375" style="43" customWidth="1"/>
    <col min="13056" max="13056" width="3.7109375" style="43" customWidth="1"/>
    <col min="13057" max="13058" width="10.7109375" style="43" customWidth="1"/>
    <col min="13059" max="13059" width="9.28515625" style="43" customWidth="1"/>
    <col min="13060" max="13307" width="8.7109375" style="43"/>
    <col min="13308" max="13308" width="5.7109375" style="43" customWidth="1"/>
    <col min="13309" max="13309" width="60.7109375" style="43" customWidth="1"/>
    <col min="13310" max="13310" width="8.7109375" style="43"/>
    <col min="13311" max="13311" width="9.7109375" style="43" customWidth="1"/>
    <col min="13312" max="13312" width="3.7109375" style="43" customWidth="1"/>
    <col min="13313" max="13314" width="10.7109375" style="43" customWidth="1"/>
    <col min="13315" max="13315" width="9.28515625" style="43" customWidth="1"/>
    <col min="13316" max="13563" width="8.7109375" style="43"/>
    <col min="13564" max="13564" width="5.7109375" style="43" customWidth="1"/>
    <col min="13565" max="13565" width="60.7109375" style="43" customWidth="1"/>
    <col min="13566" max="13566" width="8.7109375" style="43"/>
    <col min="13567" max="13567" width="9.7109375" style="43" customWidth="1"/>
    <col min="13568" max="13568" width="3.7109375" style="43" customWidth="1"/>
    <col min="13569" max="13570" width="10.7109375" style="43" customWidth="1"/>
    <col min="13571" max="13571" width="9.28515625" style="43" customWidth="1"/>
    <col min="13572" max="13819" width="8.7109375" style="43"/>
    <col min="13820" max="13820" width="5.7109375" style="43" customWidth="1"/>
    <col min="13821" max="13821" width="60.7109375" style="43" customWidth="1"/>
    <col min="13822" max="13822" width="8.7109375" style="43"/>
    <col min="13823" max="13823" width="9.7109375" style="43" customWidth="1"/>
    <col min="13824" max="13824" width="3.7109375" style="43" customWidth="1"/>
    <col min="13825" max="13826" width="10.7109375" style="43" customWidth="1"/>
    <col min="13827" max="13827" width="9.28515625" style="43" customWidth="1"/>
    <col min="13828" max="14075" width="8.7109375" style="43"/>
    <col min="14076" max="14076" width="5.7109375" style="43" customWidth="1"/>
    <col min="14077" max="14077" width="60.7109375" style="43" customWidth="1"/>
    <col min="14078" max="14078" width="8.7109375" style="43"/>
    <col min="14079" max="14079" width="9.7109375" style="43" customWidth="1"/>
    <col min="14080" max="14080" width="3.7109375" style="43" customWidth="1"/>
    <col min="14081" max="14082" width="10.7109375" style="43" customWidth="1"/>
    <col min="14083" max="14083" width="9.28515625" style="43" customWidth="1"/>
    <col min="14084" max="14331" width="8.7109375" style="43"/>
    <col min="14332" max="14332" width="5.7109375" style="43" customWidth="1"/>
    <col min="14333" max="14333" width="60.7109375" style="43" customWidth="1"/>
    <col min="14334" max="14334" width="8.7109375" style="43"/>
    <col min="14335" max="14335" width="9.7109375" style="43" customWidth="1"/>
    <col min="14336" max="14336" width="3.7109375" style="43" customWidth="1"/>
    <col min="14337" max="14338" width="10.7109375" style="43" customWidth="1"/>
    <col min="14339" max="14339" width="9.28515625" style="43" customWidth="1"/>
    <col min="14340" max="14587" width="8.7109375" style="43"/>
    <col min="14588" max="14588" width="5.7109375" style="43" customWidth="1"/>
    <col min="14589" max="14589" width="60.7109375" style="43" customWidth="1"/>
    <col min="14590" max="14590" width="8.7109375" style="43"/>
    <col min="14591" max="14591" width="9.7109375" style="43" customWidth="1"/>
    <col min="14592" max="14592" width="3.7109375" style="43" customWidth="1"/>
    <col min="14593" max="14594" width="10.7109375" style="43" customWidth="1"/>
    <col min="14595" max="14595" width="9.28515625" style="43" customWidth="1"/>
    <col min="14596" max="14843" width="8.7109375" style="43"/>
    <col min="14844" max="14844" width="5.7109375" style="43" customWidth="1"/>
    <col min="14845" max="14845" width="60.7109375" style="43" customWidth="1"/>
    <col min="14846" max="14846" width="8.7109375" style="43"/>
    <col min="14847" max="14847" width="9.7109375" style="43" customWidth="1"/>
    <col min="14848" max="14848" width="3.7109375" style="43" customWidth="1"/>
    <col min="14849" max="14850" width="10.7109375" style="43" customWidth="1"/>
    <col min="14851" max="14851" width="9.28515625" style="43" customWidth="1"/>
    <col min="14852" max="15099" width="8.7109375" style="43"/>
    <col min="15100" max="15100" width="5.7109375" style="43" customWidth="1"/>
    <col min="15101" max="15101" width="60.7109375" style="43" customWidth="1"/>
    <col min="15102" max="15102" width="8.7109375" style="43"/>
    <col min="15103" max="15103" width="9.7109375" style="43" customWidth="1"/>
    <col min="15104" max="15104" width="3.7109375" style="43" customWidth="1"/>
    <col min="15105" max="15106" width="10.7109375" style="43" customWidth="1"/>
    <col min="15107" max="15107" width="9.28515625" style="43" customWidth="1"/>
    <col min="15108" max="15355" width="8.7109375" style="43"/>
    <col min="15356" max="15356" width="5.7109375" style="43" customWidth="1"/>
    <col min="15357" max="15357" width="60.7109375" style="43" customWidth="1"/>
    <col min="15358" max="15358" width="8.7109375" style="43"/>
    <col min="15359" max="15359" width="9.7109375" style="43" customWidth="1"/>
    <col min="15360" max="15360" width="3.7109375" style="43" customWidth="1"/>
    <col min="15361" max="15362" width="10.7109375" style="43" customWidth="1"/>
    <col min="15363" max="15363" width="9.28515625" style="43" customWidth="1"/>
    <col min="15364" max="15611" width="8.7109375" style="43"/>
    <col min="15612" max="15612" width="5.7109375" style="43" customWidth="1"/>
    <col min="15613" max="15613" width="60.7109375" style="43" customWidth="1"/>
    <col min="15614" max="15614" width="8.7109375" style="43"/>
    <col min="15615" max="15615" width="9.7109375" style="43" customWidth="1"/>
    <col min="15616" max="15616" width="3.7109375" style="43" customWidth="1"/>
    <col min="15617" max="15618" width="10.7109375" style="43" customWidth="1"/>
    <col min="15619" max="15619" width="9.28515625" style="43" customWidth="1"/>
    <col min="15620" max="15867" width="8.7109375" style="43"/>
    <col min="15868" max="15868" width="5.7109375" style="43" customWidth="1"/>
    <col min="15869" max="15869" width="60.7109375" style="43" customWidth="1"/>
    <col min="15870" max="15870" width="8.7109375" style="43"/>
    <col min="15871" max="15871" width="9.7109375" style="43" customWidth="1"/>
    <col min="15872" max="15872" width="3.7109375" style="43" customWidth="1"/>
    <col min="15873" max="15874" width="10.7109375" style="43" customWidth="1"/>
    <col min="15875" max="15875" width="9.28515625" style="43" customWidth="1"/>
    <col min="15876" max="16123" width="8.7109375" style="43"/>
    <col min="16124" max="16124" width="5.7109375" style="43" customWidth="1"/>
    <col min="16125" max="16125" width="60.7109375" style="43" customWidth="1"/>
    <col min="16126" max="16126" width="8.7109375" style="43"/>
    <col min="16127" max="16127" width="9.7109375" style="43" customWidth="1"/>
    <col min="16128" max="16128" width="3.7109375" style="43" customWidth="1"/>
    <col min="16129" max="16130" width="10.7109375" style="43" customWidth="1"/>
    <col min="16131" max="16131" width="9.28515625" style="43" customWidth="1"/>
    <col min="16132" max="16384" width="8.7109375" style="43"/>
  </cols>
  <sheetData>
    <row r="1" spans="1:7" s="33" customFormat="1" x14ac:dyDescent="0.2">
      <c r="A1" s="18" t="s">
        <v>30</v>
      </c>
      <c r="B1" s="18" t="s">
        <v>31</v>
      </c>
      <c r="C1" s="21" t="s">
        <v>1</v>
      </c>
      <c r="D1" s="17" t="s">
        <v>32</v>
      </c>
      <c r="E1" s="19" t="s">
        <v>34</v>
      </c>
      <c r="F1" s="20" t="s">
        <v>33</v>
      </c>
      <c r="G1" s="19" t="s">
        <v>35</v>
      </c>
    </row>
    <row r="2" spans="1:7" s="33" customFormat="1" x14ac:dyDescent="0.2">
      <c r="A2" s="34"/>
      <c r="B2" s="34"/>
      <c r="C2" s="7"/>
      <c r="D2" s="35"/>
      <c r="E2" s="36"/>
      <c r="F2" s="1"/>
      <c r="G2" s="36"/>
    </row>
    <row r="3" spans="1:7" s="8" customFormat="1" x14ac:dyDescent="0.25">
      <c r="A3" s="8" t="s">
        <v>918</v>
      </c>
      <c r="C3" s="8" t="s">
        <v>919</v>
      </c>
    </row>
    <row r="4" spans="1:7" s="33" customFormat="1" x14ac:dyDescent="0.2">
      <c r="A4" s="34"/>
      <c r="B4" s="34"/>
      <c r="C4" s="7"/>
      <c r="D4" s="35"/>
      <c r="E4" s="36"/>
      <c r="F4" s="1"/>
      <c r="G4" s="36"/>
    </row>
    <row r="5" spans="1:7" s="33" customFormat="1" ht="60" x14ac:dyDescent="0.2">
      <c r="A5" s="34"/>
      <c r="B5" s="34"/>
      <c r="C5" s="7" t="s">
        <v>877</v>
      </c>
      <c r="D5" s="35"/>
      <c r="E5" s="36"/>
      <c r="F5" s="1"/>
      <c r="G5" s="36"/>
    </row>
    <row r="7" spans="1:7" s="13" customFormat="1" x14ac:dyDescent="0.2">
      <c r="A7" s="8"/>
      <c r="B7" s="8" t="s">
        <v>369</v>
      </c>
      <c r="C7" s="9" t="s">
        <v>879</v>
      </c>
      <c r="D7" s="10"/>
      <c r="E7" s="11"/>
      <c r="F7" s="12"/>
      <c r="G7" s="11"/>
    </row>
    <row r="9" spans="1:7" ht="60" x14ac:dyDescent="0.2">
      <c r="B9" s="34" t="s">
        <v>364</v>
      </c>
      <c r="C9" s="7" t="s">
        <v>1413</v>
      </c>
      <c r="D9" s="35" t="s">
        <v>0</v>
      </c>
      <c r="E9" s="36">
        <v>2</v>
      </c>
      <c r="G9" s="36">
        <f>E9*F9</f>
        <v>0</v>
      </c>
    </row>
    <row r="11" spans="1:7" ht="180" x14ac:dyDescent="0.2">
      <c r="B11" s="34" t="s">
        <v>369</v>
      </c>
      <c r="C11" s="7" t="s">
        <v>1414</v>
      </c>
      <c r="D11" s="35" t="s">
        <v>88</v>
      </c>
      <c r="E11" s="36">
        <v>30</v>
      </c>
      <c r="G11" s="36">
        <f>E11*F11</f>
        <v>0</v>
      </c>
    </row>
    <row r="13" spans="1:7" ht="60" x14ac:dyDescent="0.2">
      <c r="B13" s="34" t="s">
        <v>373</v>
      </c>
      <c r="C13" s="7" t="s">
        <v>1415</v>
      </c>
      <c r="D13" s="35" t="s">
        <v>88</v>
      </c>
      <c r="E13" s="36">
        <v>30</v>
      </c>
      <c r="G13" s="36">
        <f>E13*F13</f>
        <v>0</v>
      </c>
    </row>
    <row r="15" spans="1:7" ht="84" x14ac:dyDescent="0.2">
      <c r="B15" s="34" t="s">
        <v>377</v>
      </c>
      <c r="C15" s="7" t="s">
        <v>1416</v>
      </c>
      <c r="D15" s="35" t="s">
        <v>0</v>
      </c>
      <c r="E15" s="36">
        <v>1</v>
      </c>
      <c r="G15" s="36">
        <f>E15*F15</f>
        <v>0</v>
      </c>
    </row>
    <row r="17" spans="1:7" s="13" customFormat="1" x14ac:dyDescent="0.2">
      <c r="A17" s="8"/>
      <c r="B17" s="8" t="s">
        <v>369</v>
      </c>
      <c r="C17" s="9" t="s">
        <v>880</v>
      </c>
      <c r="D17" s="10"/>
      <c r="E17" s="11"/>
      <c r="F17" s="12"/>
      <c r="G17" s="11">
        <f>SUM(G8:G16)</f>
        <v>0</v>
      </c>
    </row>
    <row r="20" spans="1:7" s="13" customFormat="1" x14ac:dyDescent="0.2">
      <c r="A20" s="8"/>
      <c r="B20" s="8" t="s">
        <v>373</v>
      </c>
      <c r="C20" s="9" t="s">
        <v>881</v>
      </c>
      <c r="D20" s="10"/>
      <c r="E20" s="11"/>
      <c r="F20" s="12"/>
      <c r="G20" s="11"/>
    </row>
    <row r="22" spans="1:7" s="50" customFormat="1" ht="48" x14ac:dyDescent="0.2">
      <c r="A22" s="34"/>
      <c r="B22" s="34" t="s">
        <v>401</v>
      </c>
      <c r="C22" s="7" t="s">
        <v>917</v>
      </c>
      <c r="D22" s="35"/>
      <c r="E22" s="36"/>
      <c r="F22" s="1"/>
      <c r="G22" s="36"/>
    </row>
    <row r="23" spans="1:7" ht="24" x14ac:dyDescent="0.2">
      <c r="C23" s="7" t="s">
        <v>882</v>
      </c>
      <c r="D23" s="35" t="s">
        <v>0</v>
      </c>
      <c r="E23" s="36">
        <v>6</v>
      </c>
      <c r="G23" s="36">
        <f t="shared" ref="G23" si="0">E23*F23</f>
        <v>0</v>
      </c>
    </row>
    <row r="25" spans="1:7" s="50" customFormat="1" ht="24" x14ac:dyDescent="0.2">
      <c r="A25" s="34"/>
      <c r="B25" s="34" t="s">
        <v>410</v>
      </c>
      <c r="C25" s="7" t="s">
        <v>883</v>
      </c>
      <c r="D25" s="35"/>
      <c r="E25" s="36"/>
      <c r="F25" s="1"/>
      <c r="G25" s="36"/>
    </row>
    <row r="26" spans="1:7" x14ac:dyDescent="0.2">
      <c r="C26" s="7" t="s">
        <v>884</v>
      </c>
      <c r="D26" s="35" t="s">
        <v>0</v>
      </c>
      <c r="E26" s="36">
        <v>4</v>
      </c>
      <c r="G26" s="36">
        <f t="shared" ref="G26:G28" si="1">E26*F26</f>
        <v>0</v>
      </c>
    </row>
    <row r="27" spans="1:7" x14ac:dyDescent="0.2">
      <c r="C27" s="7" t="s">
        <v>885</v>
      </c>
      <c r="D27" s="35" t="s">
        <v>0</v>
      </c>
      <c r="E27" s="36">
        <v>2</v>
      </c>
      <c r="G27" s="36">
        <f t="shared" si="1"/>
        <v>0</v>
      </c>
    </row>
    <row r="28" spans="1:7" x14ac:dyDescent="0.2">
      <c r="C28" s="7" t="s">
        <v>886</v>
      </c>
      <c r="D28" s="35" t="s">
        <v>0</v>
      </c>
      <c r="E28" s="36">
        <v>3</v>
      </c>
      <c r="G28" s="36">
        <f t="shared" si="1"/>
        <v>0</v>
      </c>
    </row>
    <row r="30" spans="1:7" ht="96" x14ac:dyDescent="0.2">
      <c r="B30" s="34" t="s">
        <v>416</v>
      </c>
      <c r="C30" s="7" t="s">
        <v>887</v>
      </c>
      <c r="D30" s="35" t="s">
        <v>14</v>
      </c>
      <c r="E30" s="36">
        <v>381</v>
      </c>
      <c r="G30" s="36">
        <f t="shared" ref="G30" si="2">E30*F30</f>
        <v>0</v>
      </c>
    </row>
    <row r="32" spans="1:7" ht="96" x14ac:dyDescent="0.2">
      <c r="B32" s="34" t="s">
        <v>423</v>
      </c>
      <c r="C32" s="7" t="s">
        <v>888</v>
      </c>
      <c r="D32" s="35" t="s">
        <v>889</v>
      </c>
      <c r="E32" s="36">
        <v>1</v>
      </c>
      <c r="G32" s="36">
        <f t="shared" ref="G32" si="3">E32*F32</f>
        <v>0</v>
      </c>
    </row>
    <row r="34" spans="1:7" s="13" customFormat="1" x14ac:dyDescent="0.2">
      <c r="A34" s="8"/>
      <c r="B34" s="8" t="s">
        <v>373</v>
      </c>
      <c r="C34" s="9" t="s">
        <v>890</v>
      </c>
      <c r="D34" s="10"/>
      <c r="E34" s="11"/>
      <c r="F34" s="12"/>
      <c r="G34" s="11">
        <f>SUM(G21:G33)</f>
        <v>0</v>
      </c>
    </row>
    <row r="37" spans="1:7" s="13" customFormat="1" x14ac:dyDescent="0.2">
      <c r="A37" s="8"/>
      <c r="B37" s="8" t="s">
        <v>377</v>
      </c>
      <c r="C37" s="9" t="s">
        <v>891</v>
      </c>
      <c r="D37" s="10"/>
      <c r="E37" s="11"/>
      <c r="F37" s="12"/>
      <c r="G37" s="11"/>
    </row>
    <row r="38" spans="1:7" s="51" customFormat="1" x14ac:dyDescent="0.2">
      <c r="A38" s="34"/>
      <c r="B38" s="34"/>
      <c r="C38" s="7"/>
      <c r="D38" s="35"/>
      <c r="E38" s="36"/>
      <c r="F38" s="1"/>
      <c r="G38" s="36"/>
    </row>
    <row r="39" spans="1:7" s="51" customFormat="1" ht="228" x14ac:dyDescent="0.2">
      <c r="A39" s="34"/>
      <c r="B39" s="34" t="s">
        <v>416</v>
      </c>
      <c r="C39" s="7" t="s">
        <v>1418</v>
      </c>
      <c r="D39" s="35"/>
      <c r="E39" s="36"/>
      <c r="F39" s="1"/>
      <c r="G39" s="36"/>
    </row>
    <row r="40" spans="1:7" s="51" customFormat="1" ht="24" x14ac:dyDescent="0.2">
      <c r="A40" s="34"/>
      <c r="B40" s="34"/>
      <c r="C40" s="7" t="s">
        <v>1409</v>
      </c>
      <c r="D40" s="35"/>
      <c r="E40" s="36"/>
      <c r="F40" s="1"/>
      <c r="G40" s="36"/>
    </row>
    <row r="41" spans="1:7" s="51" customFormat="1" x14ac:dyDescent="0.2">
      <c r="A41" s="34"/>
      <c r="B41" s="34"/>
      <c r="C41" s="7" t="s">
        <v>1410</v>
      </c>
      <c r="D41" s="35" t="s">
        <v>0</v>
      </c>
      <c r="E41" s="36">
        <v>2</v>
      </c>
      <c r="F41" s="1"/>
      <c r="G41" s="36">
        <f t="shared" ref="G41:G43" si="4">E41*F41</f>
        <v>0</v>
      </c>
    </row>
    <row r="42" spans="1:7" s="51" customFormat="1" x14ac:dyDescent="0.2">
      <c r="A42" s="34"/>
      <c r="B42" s="34"/>
      <c r="C42" s="7" t="s">
        <v>1411</v>
      </c>
      <c r="D42" s="35" t="s">
        <v>0</v>
      </c>
      <c r="E42" s="36">
        <v>7</v>
      </c>
      <c r="F42" s="1"/>
      <c r="G42" s="36">
        <f t="shared" si="4"/>
        <v>0</v>
      </c>
    </row>
    <row r="43" spans="1:7" s="51" customFormat="1" x14ac:dyDescent="0.2">
      <c r="A43" s="34"/>
      <c r="B43" s="34"/>
      <c r="C43" s="7" t="s">
        <v>1412</v>
      </c>
      <c r="D43" s="35" t="s">
        <v>0</v>
      </c>
      <c r="E43" s="36">
        <v>1</v>
      </c>
      <c r="F43" s="1"/>
      <c r="G43" s="36">
        <f t="shared" si="4"/>
        <v>0</v>
      </c>
    </row>
    <row r="44" spans="1:7" s="51" customFormat="1" x14ac:dyDescent="0.2">
      <c r="A44" s="34"/>
      <c r="B44" s="34"/>
      <c r="C44" s="7"/>
      <c r="D44" s="35"/>
      <c r="E44" s="36"/>
      <c r="F44" s="1"/>
      <c r="G44" s="36"/>
    </row>
    <row r="45" spans="1:7" s="51" customFormat="1" ht="60" x14ac:dyDescent="0.2">
      <c r="A45" s="34"/>
      <c r="B45" s="34" t="s">
        <v>423</v>
      </c>
      <c r="C45" s="7" t="s">
        <v>892</v>
      </c>
      <c r="D45" s="35" t="s">
        <v>14</v>
      </c>
      <c r="E45" s="36">
        <v>299</v>
      </c>
      <c r="F45" s="1"/>
      <c r="G45" s="36">
        <f t="shared" ref="G45" si="5">E45*F45</f>
        <v>0</v>
      </c>
    </row>
    <row r="46" spans="1:7" s="51" customFormat="1" x14ac:dyDescent="0.2">
      <c r="A46" s="34"/>
      <c r="B46" s="34"/>
      <c r="C46" s="7"/>
      <c r="D46" s="35"/>
      <c r="E46" s="36"/>
      <c r="F46" s="1"/>
      <c r="G46" s="36"/>
    </row>
    <row r="47" spans="1:7" s="51" customFormat="1" ht="48" x14ac:dyDescent="0.2">
      <c r="A47" s="34"/>
      <c r="B47" s="34" t="s">
        <v>428</v>
      </c>
      <c r="C47" s="7" t="s">
        <v>893</v>
      </c>
      <c r="D47" s="35"/>
      <c r="E47" s="36"/>
      <c r="F47" s="1"/>
      <c r="G47" s="36"/>
    </row>
    <row r="48" spans="1:7" s="51" customFormat="1" x14ac:dyDescent="0.2">
      <c r="A48" s="34"/>
      <c r="B48" s="34" t="s">
        <v>894</v>
      </c>
      <c r="C48" s="7" t="s">
        <v>895</v>
      </c>
      <c r="D48" s="35" t="s">
        <v>14</v>
      </c>
      <c r="E48" s="36">
        <v>299</v>
      </c>
      <c r="F48" s="1"/>
      <c r="G48" s="36">
        <f t="shared" ref="G48" si="6">E48*F48</f>
        <v>0</v>
      </c>
    </row>
    <row r="49" spans="1:7" s="51" customFormat="1" x14ac:dyDescent="0.2">
      <c r="A49" s="34"/>
      <c r="B49" s="34"/>
      <c r="C49" s="7"/>
      <c r="D49" s="35"/>
      <c r="E49" s="36"/>
      <c r="F49" s="1"/>
      <c r="G49" s="36"/>
    </row>
    <row r="50" spans="1:7" s="56" customFormat="1" x14ac:dyDescent="0.2">
      <c r="A50" s="8"/>
      <c r="B50" s="8" t="s">
        <v>377</v>
      </c>
      <c r="C50" s="9" t="s">
        <v>896</v>
      </c>
      <c r="D50" s="10"/>
      <c r="E50" s="11"/>
      <c r="F50" s="12"/>
      <c r="G50" s="11">
        <f>SUM(G38:G49)</f>
        <v>0</v>
      </c>
    </row>
    <row r="51" spans="1:7" s="51" customFormat="1" x14ac:dyDescent="0.2">
      <c r="A51" s="34"/>
      <c r="B51" s="34"/>
      <c r="C51" s="7"/>
      <c r="D51" s="35"/>
      <c r="E51" s="36"/>
      <c r="F51" s="1"/>
      <c r="G51" s="36"/>
    </row>
    <row r="52" spans="1:7" s="51" customFormat="1" x14ac:dyDescent="0.2">
      <c r="A52" s="34"/>
      <c r="B52" s="34"/>
      <c r="C52" s="7"/>
      <c r="D52" s="35"/>
      <c r="E52" s="36"/>
      <c r="F52" s="1"/>
      <c r="G52" s="36"/>
    </row>
    <row r="53" spans="1:7" s="56" customFormat="1" x14ac:dyDescent="0.2">
      <c r="A53" s="8"/>
      <c r="B53" s="8" t="s">
        <v>381</v>
      </c>
      <c r="C53" s="9" t="s">
        <v>897</v>
      </c>
      <c r="D53" s="10"/>
      <c r="E53" s="11"/>
      <c r="F53" s="12"/>
      <c r="G53" s="11"/>
    </row>
    <row r="54" spans="1:7" s="51" customFormat="1" x14ac:dyDescent="0.2">
      <c r="A54" s="34"/>
      <c r="B54" s="34"/>
      <c r="C54" s="7"/>
      <c r="D54" s="35"/>
      <c r="E54" s="36"/>
      <c r="F54" s="1"/>
      <c r="G54" s="36"/>
    </row>
    <row r="55" spans="1:7" ht="96" x14ac:dyDescent="0.2">
      <c r="C55" s="7" t="s">
        <v>898</v>
      </c>
    </row>
    <row r="56" spans="1:7" x14ac:dyDescent="0.2">
      <c r="C56" s="7" t="s">
        <v>899</v>
      </c>
    </row>
    <row r="58" spans="1:7" ht="156" x14ac:dyDescent="0.2">
      <c r="B58" s="34" t="s">
        <v>357</v>
      </c>
      <c r="C58" s="7" t="s">
        <v>1417</v>
      </c>
    </row>
    <row r="59" spans="1:7" x14ac:dyDescent="0.2">
      <c r="B59" s="34" t="s">
        <v>878</v>
      </c>
      <c r="C59" s="7" t="s">
        <v>900</v>
      </c>
      <c r="D59" s="35" t="s">
        <v>901</v>
      </c>
      <c r="E59" s="36">
        <v>5</v>
      </c>
      <c r="G59" s="36">
        <f t="shared" ref="G59" si="7">E59*F59</f>
        <v>0</v>
      </c>
    </row>
    <row r="61" spans="1:7" ht="108" x14ac:dyDescent="0.2">
      <c r="B61" s="34" t="s">
        <v>364</v>
      </c>
      <c r="C61" s="7" t="s">
        <v>902</v>
      </c>
    </row>
    <row r="62" spans="1:7" x14ac:dyDescent="0.2">
      <c r="B62" s="34" t="s">
        <v>878</v>
      </c>
      <c r="C62" s="7" t="s">
        <v>903</v>
      </c>
      <c r="D62" s="35" t="s">
        <v>0</v>
      </c>
      <c r="E62" s="36">
        <v>6</v>
      </c>
      <c r="G62" s="36">
        <f t="shared" ref="G62:G63" si="8">E62*F62</f>
        <v>0</v>
      </c>
    </row>
    <row r="63" spans="1:7" x14ac:dyDescent="0.2">
      <c r="B63" s="34" t="s">
        <v>878</v>
      </c>
      <c r="C63" s="7" t="s">
        <v>904</v>
      </c>
      <c r="D63" s="35" t="s">
        <v>0</v>
      </c>
      <c r="E63" s="36">
        <v>1</v>
      </c>
      <c r="G63" s="36">
        <f t="shared" si="8"/>
        <v>0</v>
      </c>
    </row>
    <row r="64" spans="1:7" s="51" customFormat="1" x14ac:dyDescent="0.2">
      <c r="A64" s="34"/>
      <c r="B64" s="34"/>
      <c r="C64" s="7"/>
      <c r="D64" s="35"/>
      <c r="E64" s="36"/>
      <c r="F64" s="1"/>
      <c r="G64" s="36"/>
    </row>
    <row r="65" spans="1:7" ht="156" x14ac:dyDescent="0.2">
      <c r="B65" s="34" t="s">
        <v>369</v>
      </c>
      <c r="C65" s="7" t="s">
        <v>905</v>
      </c>
    </row>
    <row r="66" spans="1:7" x14ac:dyDescent="0.2">
      <c r="C66" s="7" t="s">
        <v>906</v>
      </c>
      <c r="D66" s="35" t="s">
        <v>907</v>
      </c>
      <c r="E66" s="36">
        <v>1</v>
      </c>
      <c r="G66" s="36">
        <f t="shared" ref="G66" si="9">E66*F66</f>
        <v>0</v>
      </c>
    </row>
    <row r="68" spans="1:7" ht="24" x14ac:dyDescent="0.2">
      <c r="B68" s="34" t="s">
        <v>373</v>
      </c>
      <c r="C68" s="7" t="s">
        <v>908</v>
      </c>
    </row>
    <row r="69" spans="1:7" x14ac:dyDescent="0.2">
      <c r="C69" s="7" t="s">
        <v>909</v>
      </c>
      <c r="D69" s="35" t="s">
        <v>910</v>
      </c>
      <c r="E69" s="36">
        <v>1</v>
      </c>
      <c r="G69" s="36">
        <f t="shared" ref="G69" si="10">E69*F69</f>
        <v>0</v>
      </c>
    </row>
    <row r="71" spans="1:7" ht="48" x14ac:dyDescent="0.2">
      <c r="B71" s="34" t="s">
        <v>377</v>
      </c>
      <c r="C71" s="7" t="s">
        <v>911</v>
      </c>
    </row>
    <row r="72" spans="1:7" x14ac:dyDescent="0.2">
      <c r="B72" s="34" t="s">
        <v>878</v>
      </c>
      <c r="C72" s="7" t="s">
        <v>912</v>
      </c>
      <c r="D72" s="35" t="s">
        <v>0</v>
      </c>
      <c r="E72" s="36">
        <v>2</v>
      </c>
      <c r="G72" s="36">
        <f t="shared" ref="G72:G76" si="11">E72*F72</f>
        <v>0</v>
      </c>
    </row>
    <row r="73" spans="1:7" x14ac:dyDescent="0.2">
      <c r="B73" s="34" t="s">
        <v>878</v>
      </c>
      <c r="C73" s="7" t="s">
        <v>913</v>
      </c>
      <c r="D73" s="35" t="s">
        <v>0</v>
      </c>
      <c r="E73" s="36">
        <v>2</v>
      </c>
      <c r="G73" s="36">
        <f t="shared" si="11"/>
        <v>0</v>
      </c>
    </row>
    <row r="75" spans="1:7" ht="72" x14ac:dyDescent="0.2">
      <c r="B75" s="34" t="s">
        <v>381</v>
      </c>
      <c r="C75" s="7" t="s">
        <v>914</v>
      </c>
    </row>
    <row r="76" spans="1:7" x14ac:dyDescent="0.2">
      <c r="D76" s="35" t="s">
        <v>0</v>
      </c>
      <c r="E76" s="36">
        <v>2</v>
      </c>
      <c r="G76" s="36">
        <f t="shared" si="11"/>
        <v>0</v>
      </c>
    </row>
    <row r="77" spans="1:7" ht="36" x14ac:dyDescent="0.2">
      <c r="B77" s="34" t="s">
        <v>383</v>
      </c>
      <c r="C77" s="7" t="s">
        <v>915</v>
      </c>
    </row>
    <row r="78" spans="1:7" x14ac:dyDescent="0.2">
      <c r="B78" s="34" t="s">
        <v>878</v>
      </c>
      <c r="C78" s="7" t="s">
        <v>913</v>
      </c>
      <c r="D78" s="35" t="s">
        <v>0</v>
      </c>
      <c r="E78" s="36">
        <v>1</v>
      </c>
      <c r="G78" s="36">
        <f t="shared" ref="G78" si="12">E78*F78</f>
        <v>0</v>
      </c>
    </row>
    <row r="80" spans="1:7" s="13" customFormat="1" x14ac:dyDescent="0.2">
      <c r="A80" s="8"/>
      <c r="B80" s="8" t="s">
        <v>381</v>
      </c>
      <c r="C80" s="9" t="s">
        <v>916</v>
      </c>
      <c r="D80" s="10"/>
      <c r="E80" s="11"/>
      <c r="F80" s="12"/>
      <c r="G80" s="11">
        <f>SUM(G54:G79)</f>
        <v>0</v>
      </c>
    </row>
    <row r="83" spans="1:7" s="55" customFormat="1" ht="30" x14ac:dyDescent="0.25">
      <c r="A83" s="27"/>
      <c r="B83" s="27"/>
      <c r="C83" s="27" t="str">
        <f>_xlfn.TEXTJOIN(" - ",TRUE,"REKAPITULACIJA",C$3)</f>
        <v>REKAPITULACIJA - VODOVOD I ODVODNJA, HIDRANTSKA MREŽA</v>
      </c>
      <c r="D83" s="27"/>
      <c r="E83" s="27"/>
      <c r="F83" s="54"/>
      <c r="G83" s="27"/>
    </row>
    <row r="87" spans="1:7" x14ac:dyDescent="0.2">
      <c r="B87" s="34" t="s">
        <v>369</v>
      </c>
      <c r="C87" s="34" t="str">
        <f>C7</f>
        <v>BETONSKI RADOVI</v>
      </c>
      <c r="G87" s="36">
        <f>G17</f>
        <v>0</v>
      </c>
    </row>
    <row r="88" spans="1:7" x14ac:dyDescent="0.2">
      <c r="C88" s="34"/>
    </row>
    <row r="89" spans="1:7" x14ac:dyDescent="0.2">
      <c r="B89" s="34" t="s">
        <v>373</v>
      </c>
      <c r="C89" s="34" t="str">
        <f>C20</f>
        <v>MONTERSKI RADOVI KOD VODOVODA</v>
      </c>
      <c r="G89" s="36">
        <f>G34</f>
        <v>0</v>
      </c>
    </row>
    <row r="90" spans="1:7" x14ac:dyDescent="0.2">
      <c r="C90" s="34"/>
    </row>
    <row r="91" spans="1:7" x14ac:dyDescent="0.2">
      <c r="B91" s="34" t="s">
        <v>377</v>
      </c>
      <c r="C91" s="34" t="str">
        <f>C37</f>
        <v>MONTERSKI RADOVI KOD KANALIZACIJE</v>
      </c>
      <c r="G91" s="36">
        <f>G50</f>
        <v>0</v>
      </c>
    </row>
    <row r="92" spans="1:7" x14ac:dyDescent="0.2">
      <c r="C92" s="34"/>
    </row>
    <row r="93" spans="1:7" x14ac:dyDescent="0.2">
      <c r="B93" s="34" t="s">
        <v>381</v>
      </c>
      <c r="C93" s="34" t="str">
        <f>C53</f>
        <v>SANITARNI UREĐAJI</v>
      </c>
      <c r="G93" s="36">
        <f>G80</f>
        <v>0</v>
      </c>
    </row>
    <row r="95" spans="1:7" s="13" customFormat="1" ht="24" x14ac:dyDescent="0.2">
      <c r="A95" s="8" t="s">
        <v>918</v>
      </c>
      <c r="B95" s="8"/>
      <c r="C95" s="9" t="str">
        <f>_xlfn.TEXTJOIN(" ",TRUE,C$3,"UKUPNO")</f>
        <v>VODOVOD I ODVODNJA, HIDRANTSKA MREŽA UKUPNO</v>
      </c>
      <c r="D95" s="10"/>
      <c r="E95" s="11"/>
      <c r="F95" s="12"/>
      <c r="G95" s="11">
        <f>SUM(G86:G94)</f>
        <v>0</v>
      </c>
    </row>
  </sheetData>
  <sheetProtection algorithmName="SHA-512" hashValue="Hqo+0zky6Iq9VbYBopVLmClheXENYWQXamVfeZja6Q+3OE4sJNkZjAb6Fs3x5y20e8IXLy2a4eTZxanvGgwFBw==" saltValue="6CfRR8fSOOHM+wRyKWScZQ=="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fitToHeight="0" orientation="portrait" r:id="rId1"/>
  <headerFooter>
    <oddHeader>&amp;L&amp;G&amp;R&amp;"Arial,Bold"&amp;7&amp;K0032FAGRAĐENJE, PROJEKTIRANJE I NADZOR&amp;"Arial,Regular"
Ulica grada Vukovara 43a,10000 Zagreb
OIB: 23141220773</oddHeader>
    <oddFooter>&amp;L&amp;9Naziv projekta: Cjelovita obnova Vile Ehrlich-Marić - III. dio
Građevina: Vila Ehrlich-Marić - Hrvatski muzej arhitekture HAZU
Lokacija: Ulica Ivana Gorana Kovačića 37, Zagreb, k.č.br. 839, k.o. Centar&amp;R&amp;"-,Bold"&amp;9&amp;A&amp;"-,Regular"
&amp;P / &amp;N</oddFooter>
  </headerFooter>
  <rowBreaks count="1" manualBreakCount="1">
    <brk id="81" max="16383" man="1"/>
  </rowBreaks>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9A53B-1ACE-4F80-B0B4-2CD2050DEA29}">
  <dimension ref="A1:G586"/>
  <sheetViews>
    <sheetView view="pageBreakPreview" zoomScaleNormal="120" zoomScaleSheetLayoutView="100" workbookViewId="0"/>
  </sheetViews>
  <sheetFormatPr defaultRowHeight="12" x14ac:dyDescent="0.2"/>
  <cols>
    <col min="1" max="2" width="3.5703125" style="34" customWidth="1"/>
    <col min="3" max="3" width="41.5703125" style="7" customWidth="1"/>
    <col min="4" max="4" width="4.5703125" style="35" customWidth="1"/>
    <col min="5" max="5" width="8.5703125" style="36" customWidth="1"/>
    <col min="6" max="6" width="10.5703125" style="37" customWidth="1"/>
    <col min="7" max="7" width="11.5703125" style="36" customWidth="1"/>
    <col min="8" max="251" width="8.7109375" style="43"/>
    <col min="252" max="252" width="5.7109375" style="43" customWidth="1"/>
    <col min="253" max="253" width="60.7109375" style="43" customWidth="1"/>
    <col min="254" max="254" width="8.7109375" style="43"/>
    <col min="255" max="255" width="9.7109375" style="43" customWidth="1"/>
    <col min="256" max="256" width="3.7109375" style="43" customWidth="1"/>
    <col min="257" max="258" width="10.7109375" style="43" customWidth="1"/>
    <col min="259" max="259" width="9.28515625" style="43" customWidth="1"/>
    <col min="260" max="507" width="8.7109375" style="43"/>
    <col min="508" max="508" width="5.7109375" style="43" customWidth="1"/>
    <col min="509" max="509" width="60.7109375" style="43" customWidth="1"/>
    <col min="510" max="510" width="8.7109375" style="43"/>
    <col min="511" max="511" width="9.7109375" style="43" customWidth="1"/>
    <col min="512" max="512" width="3.7109375" style="43" customWidth="1"/>
    <col min="513" max="514" width="10.7109375" style="43" customWidth="1"/>
    <col min="515" max="515" width="9.28515625" style="43" customWidth="1"/>
    <col min="516" max="763" width="8.7109375" style="43"/>
    <col min="764" max="764" width="5.7109375" style="43" customWidth="1"/>
    <col min="765" max="765" width="60.7109375" style="43" customWidth="1"/>
    <col min="766" max="766" width="8.7109375" style="43"/>
    <col min="767" max="767" width="9.7109375" style="43" customWidth="1"/>
    <col min="768" max="768" width="3.7109375" style="43" customWidth="1"/>
    <col min="769" max="770" width="10.7109375" style="43" customWidth="1"/>
    <col min="771" max="771" width="9.28515625" style="43" customWidth="1"/>
    <col min="772" max="1019" width="8.7109375" style="43"/>
    <col min="1020" max="1020" width="5.7109375" style="43" customWidth="1"/>
    <col min="1021" max="1021" width="60.7109375" style="43" customWidth="1"/>
    <col min="1022" max="1022" width="8.7109375" style="43"/>
    <col min="1023" max="1023" width="9.7109375" style="43" customWidth="1"/>
    <col min="1024" max="1024" width="3.7109375" style="43" customWidth="1"/>
    <col min="1025" max="1026" width="10.7109375" style="43" customWidth="1"/>
    <col min="1027" max="1027" width="9.28515625" style="43" customWidth="1"/>
    <col min="1028" max="1275" width="8.7109375" style="43"/>
    <col min="1276" max="1276" width="5.7109375" style="43" customWidth="1"/>
    <col min="1277" max="1277" width="60.7109375" style="43" customWidth="1"/>
    <col min="1278" max="1278" width="8.7109375" style="43"/>
    <col min="1279" max="1279" width="9.7109375" style="43" customWidth="1"/>
    <col min="1280" max="1280" width="3.7109375" style="43" customWidth="1"/>
    <col min="1281" max="1282" width="10.7109375" style="43" customWidth="1"/>
    <col min="1283" max="1283" width="9.28515625" style="43" customWidth="1"/>
    <col min="1284" max="1531" width="8.7109375" style="43"/>
    <col min="1532" max="1532" width="5.7109375" style="43" customWidth="1"/>
    <col min="1533" max="1533" width="60.7109375" style="43" customWidth="1"/>
    <col min="1534" max="1534" width="8.7109375" style="43"/>
    <col min="1535" max="1535" width="9.7109375" style="43" customWidth="1"/>
    <col min="1536" max="1536" width="3.7109375" style="43" customWidth="1"/>
    <col min="1537" max="1538" width="10.7109375" style="43" customWidth="1"/>
    <col min="1539" max="1539" width="9.28515625" style="43" customWidth="1"/>
    <col min="1540" max="1787" width="8.7109375" style="43"/>
    <col min="1788" max="1788" width="5.7109375" style="43" customWidth="1"/>
    <col min="1789" max="1789" width="60.7109375" style="43" customWidth="1"/>
    <col min="1790" max="1790" width="8.7109375" style="43"/>
    <col min="1791" max="1791" width="9.7109375" style="43" customWidth="1"/>
    <col min="1792" max="1792" width="3.7109375" style="43" customWidth="1"/>
    <col min="1793" max="1794" width="10.7109375" style="43" customWidth="1"/>
    <col min="1795" max="1795" width="9.28515625" style="43" customWidth="1"/>
    <col min="1796" max="2043" width="8.7109375" style="43"/>
    <col min="2044" max="2044" width="5.7109375" style="43" customWidth="1"/>
    <col min="2045" max="2045" width="60.7109375" style="43" customWidth="1"/>
    <col min="2046" max="2046" width="8.7109375" style="43"/>
    <col min="2047" max="2047" width="9.7109375" style="43" customWidth="1"/>
    <col min="2048" max="2048" width="3.7109375" style="43" customWidth="1"/>
    <col min="2049" max="2050" width="10.7109375" style="43" customWidth="1"/>
    <col min="2051" max="2051" width="9.28515625" style="43" customWidth="1"/>
    <col min="2052" max="2299" width="8.7109375" style="43"/>
    <col min="2300" max="2300" width="5.7109375" style="43" customWidth="1"/>
    <col min="2301" max="2301" width="60.7109375" style="43" customWidth="1"/>
    <col min="2302" max="2302" width="8.7109375" style="43"/>
    <col min="2303" max="2303" width="9.7109375" style="43" customWidth="1"/>
    <col min="2304" max="2304" width="3.7109375" style="43" customWidth="1"/>
    <col min="2305" max="2306" width="10.7109375" style="43" customWidth="1"/>
    <col min="2307" max="2307" width="9.28515625" style="43" customWidth="1"/>
    <col min="2308" max="2555" width="8.7109375" style="43"/>
    <col min="2556" max="2556" width="5.7109375" style="43" customWidth="1"/>
    <col min="2557" max="2557" width="60.7109375" style="43" customWidth="1"/>
    <col min="2558" max="2558" width="8.7109375" style="43"/>
    <col min="2559" max="2559" width="9.7109375" style="43" customWidth="1"/>
    <col min="2560" max="2560" width="3.7109375" style="43" customWidth="1"/>
    <col min="2561" max="2562" width="10.7109375" style="43" customWidth="1"/>
    <col min="2563" max="2563" width="9.28515625" style="43" customWidth="1"/>
    <col min="2564" max="2811" width="8.7109375" style="43"/>
    <col min="2812" max="2812" width="5.7109375" style="43" customWidth="1"/>
    <col min="2813" max="2813" width="60.7109375" style="43" customWidth="1"/>
    <col min="2814" max="2814" width="8.7109375" style="43"/>
    <col min="2815" max="2815" width="9.7109375" style="43" customWidth="1"/>
    <col min="2816" max="2816" width="3.7109375" style="43" customWidth="1"/>
    <col min="2817" max="2818" width="10.7109375" style="43" customWidth="1"/>
    <col min="2819" max="2819" width="9.28515625" style="43" customWidth="1"/>
    <col min="2820" max="3067" width="8.7109375" style="43"/>
    <col min="3068" max="3068" width="5.7109375" style="43" customWidth="1"/>
    <col min="3069" max="3069" width="60.7109375" style="43" customWidth="1"/>
    <col min="3070" max="3070" width="8.7109375" style="43"/>
    <col min="3071" max="3071" width="9.7109375" style="43" customWidth="1"/>
    <col min="3072" max="3072" width="3.7109375" style="43" customWidth="1"/>
    <col min="3073" max="3074" width="10.7109375" style="43" customWidth="1"/>
    <col min="3075" max="3075" width="9.28515625" style="43" customWidth="1"/>
    <col min="3076" max="3323" width="8.7109375" style="43"/>
    <col min="3324" max="3324" width="5.7109375" style="43" customWidth="1"/>
    <col min="3325" max="3325" width="60.7109375" style="43" customWidth="1"/>
    <col min="3326" max="3326" width="8.7109375" style="43"/>
    <col min="3327" max="3327" width="9.7109375" style="43" customWidth="1"/>
    <col min="3328" max="3328" width="3.7109375" style="43" customWidth="1"/>
    <col min="3329" max="3330" width="10.7109375" style="43" customWidth="1"/>
    <col min="3331" max="3331" width="9.28515625" style="43" customWidth="1"/>
    <col min="3332" max="3579" width="8.7109375" style="43"/>
    <col min="3580" max="3580" width="5.7109375" style="43" customWidth="1"/>
    <col min="3581" max="3581" width="60.7109375" style="43" customWidth="1"/>
    <col min="3582" max="3582" width="8.7109375" style="43"/>
    <col min="3583" max="3583" width="9.7109375" style="43" customWidth="1"/>
    <col min="3584" max="3584" width="3.7109375" style="43" customWidth="1"/>
    <col min="3585" max="3586" width="10.7109375" style="43" customWidth="1"/>
    <col min="3587" max="3587" width="9.28515625" style="43" customWidth="1"/>
    <col min="3588" max="3835" width="8.7109375" style="43"/>
    <col min="3836" max="3836" width="5.7109375" style="43" customWidth="1"/>
    <col min="3837" max="3837" width="60.7109375" style="43" customWidth="1"/>
    <col min="3838" max="3838" width="8.7109375" style="43"/>
    <col min="3839" max="3839" width="9.7109375" style="43" customWidth="1"/>
    <col min="3840" max="3840" width="3.7109375" style="43" customWidth="1"/>
    <col min="3841" max="3842" width="10.7109375" style="43" customWidth="1"/>
    <col min="3843" max="3843" width="9.28515625" style="43" customWidth="1"/>
    <col min="3844" max="4091" width="8.7109375" style="43"/>
    <col min="4092" max="4092" width="5.7109375" style="43" customWidth="1"/>
    <col min="4093" max="4093" width="60.7109375" style="43" customWidth="1"/>
    <col min="4094" max="4094" width="8.7109375" style="43"/>
    <col min="4095" max="4095" width="9.7109375" style="43" customWidth="1"/>
    <col min="4096" max="4096" width="3.7109375" style="43" customWidth="1"/>
    <col min="4097" max="4098" width="10.7109375" style="43" customWidth="1"/>
    <col min="4099" max="4099" width="9.28515625" style="43" customWidth="1"/>
    <col min="4100" max="4347" width="8.7109375" style="43"/>
    <col min="4348" max="4348" width="5.7109375" style="43" customWidth="1"/>
    <col min="4349" max="4349" width="60.7109375" style="43" customWidth="1"/>
    <col min="4350" max="4350" width="8.7109375" style="43"/>
    <col min="4351" max="4351" width="9.7109375" style="43" customWidth="1"/>
    <col min="4352" max="4352" width="3.7109375" style="43" customWidth="1"/>
    <col min="4353" max="4354" width="10.7109375" style="43" customWidth="1"/>
    <col min="4355" max="4355" width="9.28515625" style="43" customWidth="1"/>
    <col min="4356" max="4603" width="8.7109375" style="43"/>
    <col min="4604" max="4604" width="5.7109375" style="43" customWidth="1"/>
    <col min="4605" max="4605" width="60.7109375" style="43" customWidth="1"/>
    <col min="4606" max="4606" width="8.7109375" style="43"/>
    <col min="4607" max="4607" width="9.7109375" style="43" customWidth="1"/>
    <col min="4608" max="4608" width="3.7109375" style="43" customWidth="1"/>
    <col min="4609" max="4610" width="10.7109375" style="43" customWidth="1"/>
    <col min="4611" max="4611" width="9.28515625" style="43" customWidth="1"/>
    <col min="4612" max="4859" width="8.7109375" style="43"/>
    <col min="4860" max="4860" width="5.7109375" style="43" customWidth="1"/>
    <col min="4861" max="4861" width="60.7109375" style="43" customWidth="1"/>
    <col min="4862" max="4862" width="8.7109375" style="43"/>
    <col min="4863" max="4863" width="9.7109375" style="43" customWidth="1"/>
    <col min="4864" max="4864" width="3.7109375" style="43" customWidth="1"/>
    <col min="4865" max="4866" width="10.7109375" style="43" customWidth="1"/>
    <col min="4867" max="4867" width="9.28515625" style="43" customWidth="1"/>
    <col min="4868" max="5115" width="8.7109375" style="43"/>
    <col min="5116" max="5116" width="5.7109375" style="43" customWidth="1"/>
    <col min="5117" max="5117" width="60.7109375" style="43" customWidth="1"/>
    <col min="5118" max="5118" width="8.7109375" style="43"/>
    <col min="5119" max="5119" width="9.7109375" style="43" customWidth="1"/>
    <col min="5120" max="5120" width="3.7109375" style="43" customWidth="1"/>
    <col min="5121" max="5122" width="10.7109375" style="43" customWidth="1"/>
    <col min="5123" max="5123" width="9.28515625" style="43" customWidth="1"/>
    <col min="5124" max="5371" width="8.7109375" style="43"/>
    <col min="5372" max="5372" width="5.7109375" style="43" customWidth="1"/>
    <col min="5373" max="5373" width="60.7109375" style="43" customWidth="1"/>
    <col min="5374" max="5374" width="8.7109375" style="43"/>
    <col min="5375" max="5375" width="9.7109375" style="43" customWidth="1"/>
    <col min="5376" max="5376" width="3.7109375" style="43" customWidth="1"/>
    <col min="5377" max="5378" width="10.7109375" style="43" customWidth="1"/>
    <col min="5379" max="5379" width="9.28515625" style="43" customWidth="1"/>
    <col min="5380" max="5627" width="8.7109375" style="43"/>
    <col min="5628" max="5628" width="5.7109375" style="43" customWidth="1"/>
    <col min="5629" max="5629" width="60.7109375" style="43" customWidth="1"/>
    <col min="5630" max="5630" width="8.7109375" style="43"/>
    <col min="5631" max="5631" width="9.7109375" style="43" customWidth="1"/>
    <col min="5632" max="5632" width="3.7109375" style="43" customWidth="1"/>
    <col min="5633" max="5634" width="10.7109375" style="43" customWidth="1"/>
    <col min="5635" max="5635" width="9.28515625" style="43" customWidth="1"/>
    <col min="5636" max="5883" width="8.7109375" style="43"/>
    <col min="5884" max="5884" width="5.7109375" style="43" customWidth="1"/>
    <col min="5885" max="5885" width="60.7109375" style="43" customWidth="1"/>
    <col min="5886" max="5886" width="8.7109375" style="43"/>
    <col min="5887" max="5887" width="9.7109375" style="43" customWidth="1"/>
    <col min="5888" max="5888" width="3.7109375" style="43" customWidth="1"/>
    <col min="5889" max="5890" width="10.7109375" style="43" customWidth="1"/>
    <col min="5891" max="5891" width="9.28515625" style="43" customWidth="1"/>
    <col min="5892" max="6139" width="8.7109375" style="43"/>
    <col min="6140" max="6140" width="5.7109375" style="43" customWidth="1"/>
    <col min="6141" max="6141" width="60.7109375" style="43" customWidth="1"/>
    <col min="6142" max="6142" width="8.7109375" style="43"/>
    <col min="6143" max="6143" width="9.7109375" style="43" customWidth="1"/>
    <col min="6144" max="6144" width="3.7109375" style="43" customWidth="1"/>
    <col min="6145" max="6146" width="10.7109375" style="43" customWidth="1"/>
    <col min="6147" max="6147" width="9.28515625" style="43" customWidth="1"/>
    <col min="6148" max="6395" width="8.7109375" style="43"/>
    <col min="6396" max="6396" width="5.7109375" style="43" customWidth="1"/>
    <col min="6397" max="6397" width="60.7109375" style="43" customWidth="1"/>
    <col min="6398" max="6398" width="8.7109375" style="43"/>
    <col min="6399" max="6399" width="9.7109375" style="43" customWidth="1"/>
    <col min="6400" max="6400" width="3.7109375" style="43" customWidth="1"/>
    <col min="6401" max="6402" width="10.7109375" style="43" customWidth="1"/>
    <col min="6403" max="6403" width="9.28515625" style="43" customWidth="1"/>
    <col min="6404" max="6651" width="8.7109375" style="43"/>
    <col min="6652" max="6652" width="5.7109375" style="43" customWidth="1"/>
    <col min="6653" max="6653" width="60.7109375" style="43" customWidth="1"/>
    <col min="6654" max="6654" width="8.7109375" style="43"/>
    <col min="6655" max="6655" width="9.7109375" style="43" customWidth="1"/>
    <col min="6656" max="6656" width="3.7109375" style="43" customWidth="1"/>
    <col min="6657" max="6658" width="10.7109375" style="43" customWidth="1"/>
    <col min="6659" max="6659" width="9.28515625" style="43" customWidth="1"/>
    <col min="6660" max="6907" width="8.7109375" style="43"/>
    <col min="6908" max="6908" width="5.7109375" style="43" customWidth="1"/>
    <col min="6909" max="6909" width="60.7109375" style="43" customWidth="1"/>
    <col min="6910" max="6910" width="8.7109375" style="43"/>
    <col min="6911" max="6911" width="9.7109375" style="43" customWidth="1"/>
    <col min="6912" max="6912" width="3.7109375" style="43" customWidth="1"/>
    <col min="6913" max="6914" width="10.7109375" style="43" customWidth="1"/>
    <col min="6915" max="6915" width="9.28515625" style="43" customWidth="1"/>
    <col min="6916" max="7163" width="8.7109375" style="43"/>
    <col min="7164" max="7164" width="5.7109375" style="43" customWidth="1"/>
    <col min="7165" max="7165" width="60.7109375" style="43" customWidth="1"/>
    <col min="7166" max="7166" width="8.7109375" style="43"/>
    <col min="7167" max="7167" width="9.7109375" style="43" customWidth="1"/>
    <col min="7168" max="7168" width="3.7109375" style="43" customWidth="1"/>
    <col min="7169" max="7170" width="10.7109375" style="43" customWidth="1"/>
    <col min="7171" max="7171" width="9.28515625" style="43" customWidth="1"/>
    <col min="7172" max="7419" width="8.7109375" style="43"/>
    <col min="7420" max="7420" width="5.7109375" style="43" customWidth="1"/>
    <col min="7421" max="7421" width="60.7109375" style="43" customWidth="1"/>
    <col min="7422" max="7422" width="8.7109375" style="43"/>
    <col min="7423" max="7423" width="9.7109375" style="43" customWidth="1"/>
    <col min="7424" max="7424" width="3.7109375" style="43" customWidth="1"/>
    <col min="7425" max="7426" width="10.7109375" style="43" customWidth="1"/>
    <col min="7427" max="7427" width="9.28515625" style="43" customWidth="1"/>
    <col min="7428" max="7675" width="8.7109375" style="43"/>
    <col min="7676" max="7676" width="5.7109375" style="43" customWidth="1"/>
    <col min="7677" max="7677" width="60.7109375" style="43" customWidth="1"/>
    <col min="7678" max="7678" width="8.7109375" style="43"/>
    <col min="7679" max="7679" width="9.7109375" style="43" customWidth="1"/>
    <col min="7680" max="7680" width="3.7109375" style="43" customWidth="1"/>
    <col min="7681" max="7682" width="10.7109375" style="43" customWidth="1"/>
    <col min="7683" max="7683" width="9.28515625" style="43" customWidth="1"/>
    <col min="7684" max="7931" width="8.7109375" style="43"/>
    <col min="7932" max="7932" width="5.7109375" style="43" customWidth="1"/>
    <col min="7933" max="7933" width="60.7109375" style="43" customWidth="1"/>
    <col min="7934" max="7934" width="8.7109375" style="43"/>
    <col min="7935" max="7935" width="9.7109375" style="43" customWidth="1"/>
    <col min="7936" max="7936" width="3.7109375" style="43" customWidth="1"/>
    <col min="7937" max="7938" width="10.7109375" style="43" customWidth="1"/>
    <col min="7939" max="7939" width="9.28515625" style="43" customWidth="1"/>
    <col min="7940" max="8187" width="8.7109375" style="43"/>
    <col min="8188" max="8188" width="5.7109375" style="43" customWidth="1"/>
    <col min="8189" max="8189" width="60.7109375" style="43" customWidth="1"/>
    <col min="8190" max="8190" width="8.7109375" style="43"/>
    <col min="8191" max="8191" width="9.7109375" style="43" customWidth="1"/>
    <col min="8192" max="8192" width="3.7109375" style="43" customWidth="1"/>
    <col min="8193" max="8194" width="10.7109375" style="43" customWidth="1"/>
    <col min="8195" max="8195" width="9.28515625" style="43" customWidth="1"/>
    <col min="8196" max="8443" width="8.7109375" style="43"/>
    <col min="8444" max="8444" width="5.7109375" style="43" customWidth="1"/>
    <col min="8445" max="8445" width="60.7109375" style="43" customWidth="1"/>
    <col min="8446" max="8446" width="8.7109375" style="43"/>
    <col min="8447" max="8447" width="9.7109375" style="43" customWidth="1"/>
    <col min="8448" max="8448" width="3.7109375" style="43" customWidth="1"/>
    <col min="8449" max="8450" width="10.7109375" style="43" customWidth="1"/>
    <col min="8451" max="8451" width="9.28515625" style="43" customWidth="1"/>
    <col min="8452" max="8699" width="8.7109375" style="43"/>
    <col min="8700" max="8700" width="5.7109375" style="43" customWidth="1"/>
    <col min="8701" max="8701" width="60.7109375" style="43" customWidth="1"/>
    <col min="8702" max="8702" width="8.7109375" style="43"/>
    <col min="8703" max="8703" width="9.7109375" style="43" customWidth="1"/>
    <col min="8704" max="8704" width="3.7109375" style="43" customWidth="1"/>
    <col min="8705" max="8706" width="10.7109375" style="43" customWidth="1"/>
    <col min="8707" max="8707" width="9.28515625" style="43" customWidth="1"/>
    <col min="8708" max="8955" width="8.7109375" style="43"/>
    <col min="8956" max="8956" width="5.7109375" style="43" customWidth="1"/>
    <col min="8957" max="8957" width="60.7109375" style="43" customWidth="1"/>
    <col min="8958" max="8958" width="8.7109375" style="43"/>
    <col min="8959" max="8959" width="9.7109375" style="43" customWidth="1"/>
    <col min="8960" max="8960" width="3.7109375" style="43" customWidth="1"/>
    <col min="8961" max="8962" width="10.7109375" style="43" customWidth="1"/>
    <col min="8963" max="8963" width="9.28515625" style="43" customWidth="1"/>
    <col min="8964" max="9211" width="8.7109375" style="43"/>
    <col min="9212" max="9212" width="5.7109375" style="43" customWidth="1"/>
    <col min="9213" max="9213" width="60.7109375" style="43" customWidth="1"/>
    <col min="9214" max="9214" width="8.7109375" style="43"/>
    <col min="9215" max="9215" width="9.7109375" style="43" customWidth="1"/>
    <col min="9216" max="9216" width="3.7109375" style="43" customWidth="1"/>
    <col min="9217" max="9218" width="10.7109375" style="43" customWidth="1"/>
    <col min="9219" max="9219" width="9.28515625" style="43" customWidth="1"/>
    <col min="9220" max="9467" width="8.7109375" style="43"/>
    <col min="9468" max="9468" width="5.7109375" style="43" customWidth="1"/>
    <col min="9469" max="9469" width="60.7109375" style="43" customWidth="1"/>
    <col min="9470" max="9470" width="8.7109375" style="43"/>
    <col min="9471" max="9471" width="9.7109375" style="43" customWidth="1"/>
    <col min="9472" max="9472" width="3.7109375" style="43" customWidth="1"/>
    <col min="9473" max="9474" width="10.7109375" style="43" customWidth="1"/>
    <col min="9475" max="9475" width="9.28515625" style="43" customWidth="1"/>
    <col min="9476" max="9723" width="8.7109375" style="43"/>
    <col min="9724" max="9724" width="5.7109375" style="43" customWidth="1"/>
    <col min="9725" max="9725" width="60.7109375" style="43" customWidth="1"/>
    <col min="9726" max="9726" width="8.7109375" style="43"/>
    <col min="9727" max="9727" width="9.7109375" style="43" customWidth="1"/>
    <col min="9728" max="9728" width="3.7109375" style="43" customWidth="1"/>
    <col min="9729" max="9730" width="10.7109375" style="43" customWidth="1"/>
    <col min="9731" max="9731" width="9.28515625" style="43" customWidth="1"/>
    <col min="9732" max="9979" width="8.7109375" style="43"/>
    <col min="9980" max="9980" width="5.7109375" style="43" customWidth="1"/>
    <col min="9981" max="9981" width="60.7109375" style="43" customWidth="1"/>
    <col min="9982" max="9982" width="8.7109375" style="43"/>
    <col min="9983" max="9983" width="9.7109375" style="43" customWidth="1"/>
    <col min="9984" max="9984" width="3.7109375" style="43" customWidth="1"/>
    <col min="9985" max="9986" width="10.7109375" style="43" customWidth="1"/>
    <col min="9987" max="9987" width="9.28515625" style="43" customWidth="1"/>
    <col min="9988" max="10235" width="8.7109375" style="43"/>
    <col min="10236" max="10236" width="5.7109375" style="43" customWidth="1"/>
    <col min="10237" max="10237" width="60.7109375" style="43" customWidth="1"/>
    <col min="10238" max="10238" width="8.7109375" style="43"/>
    <col min="10239" max="10239" width="9.7109375" style="43" customWidth="1"/>
    <col min="10240" max="10240" width="3.7109375" style="43" customWidth="1"/>
    <col min="10241" max="10242" width="10.7109375" style="43" customWidth="1"/>
    <col min="10243" max="10243" width="9.28515625" style="43" customWidth="1"/>
    <col min="10244" max="10491" width="8.7109375" style="43"/>
    <col min="10492" max="10492" width="5.7109375" style="43" customWidth="1"/>
    <col min="10493" max="10493" width="60.7109375" style="43" customWidth="1"/>
    <col min="10494" max="10494" width="8.7109375" style="43"/>
    <col min="10495" max="10495" width="9.7109375" style="43" customWidth="1"/>
    <col min="10496" max="10496" width="3.7109375" style="43" customWidth="1"/>
    <col min="10497" max="10498" width="10.7109375" style="43" customWidth="1"/>
    <col min="10499" max="10499" width="9.28515625" style="43" customWidth="1"/>
    <col min="10500" max="10747" width="8.7109375" style="43"/>
    <col min="10748" max="10748" width="5.7109375" style="43" customWidth="1"/>
    <col min="10749" max="10749" width="60.7109375" style="43" customWidth="1"/>
    <col min="10750" max="10750" width="8.7109375" style="43"/>
    <col min="10751" max="10751" width="9.7109375" style="43" customWidth="1"/>
    <col min="10752" max="10752" width="3.7109375" style="43" customWidth="1"/>
    <col min="10753" max="10754" width="10.7109375" style="43" customWidth="1"/>
    <col min="10755" max="10755" width="9.28515625" style="43" customWidth="1"/>
    <col min="10756" max="11003" width="8.7109375" style="43"/>
    <col min="11004" max="11004" width="5.7109375" style="43" customWidth="1"/>
    <col min="11005" max="11005" width="60.7109375" style="43" customWidth="1"/>
    <col min="11006" max="11006" width="8.7109375" style="43"/>
    <col min="11007" max="11007" width="9.7109375" style="43" customWidth="1"/>
    <col min="11008" max="11008" width="3.7109375" style="43" customWidth="1"/>
    <col min="11009" max="11010" width="10.7109375" style="43" customWidth="1"/>
    <col min="11011" max="11011" width="9.28515625" style="43" customWidth="1"/>
    <col min="11012" max="11259" width="8.7109375" style="43"/>
    <col min="11260" max="11260" width="5.7109375" style="43" customWidth="1"/>
    <col min="11261" max="11261" width="60.7109375" style="43" customWidth="1"/>
    <col min="11262" max="11262" width="8.7109375" style="43"/>
    <col min="11263" max="11263" width="9.7109375" style="43" customWidth="1"/>
    <col min="11264" max="11264" width="3.7109375" style="43" customWidth="1"/>
    <col min="11265" max="11266" width="10.7109375" style="43" customWidth="1"/>
    <col min="11267" max="11267" width="9.28515625" style="43" customWidth="1"/>
    <col min="11268" max="11515" width="8.7109375" style="43"/>
    <col min="11516" max="11516" width="5.7109375" style="43" customWidth="1"/>
    <col min="11517" max="11517" width="60.7109375" style="43" customWidth="1"/>
    <col min="11518" max="11518" width="8.7109375" style="43"/>
    <col min="11519" max="11519" width="9.7109375" style="43" customWidth="1"/>
    <col min="11520" max="11520" width="3.7109375" style="43" customWidth="1"/>
    <col min="11521" max="11522" width="10.7109375" style="43" customWidth="1"/>
    <col min="11523" max="11523" width="9.28515625" style="43" customWidth="1"/>
    <col min="11524" max="11771" width="8.7109375" style="43"/>
    <col min="11772" max="11772" width="5.7109375" style="43" customWidth="1"/>
    <col min="11773" max="11773" width="60.7109375" style="43" customWidth="1"/>
    <col min="11774" max="11774" width="8.7109375" style="43"/>
    <col min="11775" max="11775" width="9.7109375" style="43" customWidth="1"/>
    <col min="11776" max="11776" width="3.7109375" style="43" customWidth="1"/>
    <col min="11777" max="11778" width="10.7109375" style="43" customWidth="1"/>
    <col min="11779" max="11779" width="9.28515625" style="43" customWidth="1"/>
    <col min="11780" max="12027" width="8.7109375" style="43"/>
    <col min="12028" max="12028" width="5.7109375" style="43" customWidth="1"/>
    <col min="12029" max="12029" width="60.7109375" style="43" customWidth="1"/>
    <col min="12030" max="12030" width="8.7109375" style="43"/>
    <col min="12031" max="12031" width="9.7109375" style="43" customWidth="1"/>
    <col min="12032" max="12032" width="3.7109375" style="43" customWidth="1"/>
    <col min="12033" max="12034" width="10.7109375" style="43" customWidth="1"/>
    <col min="12035" max="12035" width="9.28515625" style="43" customWidth="1"/>
    <col min="12036" max="12283" width="8.7109375" style="43"/>
    <col min="12284" max="12284" width="5.7109375" style="43" customWidth="1"/>
    <col min="12285" max="12285" width="60.7109375" style="43" customWidth="1"/>
    <col min="12286" max="12286" width="8.7109375" style="43"/>
    <col min="12287" max="12287" width="9.7109375" style="43" customWidth="1"/>
    <col min="12288" max="12288" width="3.7109375" style="43" customWidth="1"/>
    <col min="12289" max="12290" width="10.7109375" style="43" customWidth="1"/>
    <col min="12291" max="12291" width="9.28515625" style="43" customWidth="1"/>
    <col min="12292" max="12539" width="8.7109375" style="43"/>
    <col min="12540" max="12540" width="5.7109375" style="43" customWidth="1"/>
    <col min="12541" max="12541" width="60.7109375" style="43" customWidth="1"/>
    <col min="12542" max="12542" width="8.7109375" style="43"/>
    <col min="12543" max="12543" width="9.7109375" style="43" customWidth="1"/>
    <col min="12544" max="12544" width="3.7109375" style="43" customWidth="1"/>
    <col min="12545" max="12546" width="10.7109375" style="43" customWidth="1"/>
    <col min="12547" max="12547" width="9.28515625" style="43" customWidth="1"/>
    <col min="12548" max="12795" width="8.7109375" style="43"/>
    <col min="12796" max="12796" width="5.7109375" style="43" customWidth="1"/>
    <col min="12797" max="12797" width="60.7109375" style="43" customWidth="1"/>
    <col min="12798" max="12798" width="8.7109375" style="43"/>
    <col min="12799" max="12799" width="9.7109375" style="43" customWidth="1"/>
    <col min="12800" max="12800" width="3.7109375" style="43" customWidth="1"/>
    <col min="12801" max="12802" width="10.7109375" style="43" customWidth="1"/>
    <col min="12803" max="12803" width="9.28515625" style="43" customWidth="1"/>
    <col min="12804" max="13051" width="8.7109375" style="43"/>
    <col min="13052" max="13052" width="5.7109375" style="43" customWidth="1"/>
    <col min="13053" max="13053" width="60.7109375" style="43" customWidth="1"/>
    <col min="13054" max="13054" width="8.7109375" style="43"/>
    <col min="13055" max="13055" width="9.7109375" style="43" customWidth="1"/>
    <col min="13056" max="13056" width="3.7109375" style="43" customWidth="1"/>
    <col min="13057" max="13058" width="10.7109375" style="43" customWidth="1"/>
    <col min="13059" max="13059" width="9.28515625" style="43" customWidth="1"/>
    <col min="13060" max="13307" width="8.7109375" style="43"/>
    <col min="13308" max="13308" width="5.7109375" style="43" customWidth="1"/>
    <col min="13309" max="13309" width="60.7109375" style="43" customWidth="1"/>
    <col min="13310" max="13310" width="8.7109375" style="43"/>
    <col min="13311" max="13311" width="9.7109375" style="43" customWidth="1"/>
    <col min="13312" max="13312" width="3.7109375" style="43" customWidth="1"/>
    <col min="13313" max="13314" width="10.7109375" style="43" customWidth="1"/>
    <col min="13315" max="13315" width="9.28515625" style="43" customWidth="1"/>
    <col min="13316" max="13563" width="8.7109375" style="43"/>
    <col min="13564" max="13564" width="5.7109375" style="43" customWidth="1"/>
    <col min="13565" max="13565" width="60.7109375" style="43" customWidth="1"/>
    <col min="13566" max="13566" width="8.7109375" style="43"/>
    <col min="13567" max="13567" width="9.7109375" style="43" customWidth="1"/>
    <col min="13568" max="13568" width="3.7109375" style="43" customWidth="1"/>
    <col min="13569" max="13570" width="10.7109375" style="43" customWidth="1"/>
    <col min="13571" max="13571" width="9.28515625" style="43" customWidth="1"/>
    <col min="13572" max="13819" width="8.7109375" style="43"/>
    <col min="13820" max="13820" width="5.7109375" style="43" customWidth="1"/>
    <col min="13821" max="13821" width="60.7109375" style="43" customWidth="1"/>
    <col min="13822" max="13822" width="8.7109375" style="43"/>
    <col min="13823" max="13823" width="9.7109375" style="43" customWidth="1"/>
    <col min="13824" max="13824" width="3.7109375" style="43" customWidth="1"/>
    <col min="13825" max="13826" width="10.7109375" style="43" customWidth="1"/>
    <col min="13827" max="13827" width="9.28515625" style="43" customWidth="1"/>
    <col min="13828" max="14075" width="8.7109375" style="43"/>
    <col min="14076" max="14076" width="5.7109375" style="43" customWidth="1"/>
    <col min="14077" max="14077" width="60.7109375" style="43" customWidth="1"/>
    <col min="14078" max="14078" width="8.7109375" style="43"/>
    <col min="14079" max="14079" width="9.7109375" style="43" customWidth="1"/>
    <col min="14080" max="14080" width="3.7109375" style="43" customWidth="1"/>
    <col min="14081" max="14082" width="10.7109375" style="43" customWidth="1"/>
    <col min="14083" max="14083" width="9.28515625" style="43" customWidth="1"/>
    <col min="14084" max="14331" width="8.7109375" style="43"/>
    <col min="14332" max="14332" width="5.7109375" style="43" customWidth="1"/>
    <col min="14333" max="14333" width="60.7109375" style="43" customWidth="1"/>
    <col min="14334" max="14334" width="8.7109375" style="43"/>
    <col min="14335" max="14335" width="9.7109375" style="43" customWidth="1"/>
    <col min="14336" max="14336" width="3.7109375" style="43" customWidth="1"/>
    <col min="14337" max="14338" width="10.7109375" style="43" customWidth="1"/>
    <col min="14339" max="14339" width="9.28515625" style="43" customWidth="1"/>
    <col min="14340" max="14587" width="8.7109375" style="43"/>
    <col min="14588" max="14588" width="5.7109375" style="43" customWidth="1"/>
    <col min="14589" max="14589" width="60.7109375" style="43" customWidth="1"/>
    <col min="14590" max="14590" width="8.7109375" style="43"/>
    <col min="14591" max="14591" width="9.7109375" style="43" customWidth="1"/>
    <col min="14592" max="14592" width="3.7109375" style="43" customWidth="1"/>
    <col min="14593" max="14594" width="10.7109375" style="43" customWidth="1"/>
    <col min="14595" max="14595" width="9.28515625" style="43" customWidth="1"/>
    <col min="14596" max="14843" width="8.7109375" style="43"/>
    <col min="14844" max="14844" width="5.7109375" style="43" customWidth="1"/>
    <col min="14845" max="14845" width="60.7109375" style="43" customWidth="1"/>
    <col min="14846" max="14846" width="8.7109375" style="43"/>
    <col min="14847" max="14847" width="9.7109375" style="43" customWidth="1"/>
    <col min="14848" max="14848" width="3.7109375" style="43" customWidth="1"/>
    <col min="14849" max="14850" width="10.7109375" style="43" customWidth="1"/>
    <col min="14851" max="14851" width="9.28515625" style="43" customWidth="1"/>
    <col min="14852" max="15099" width="8.7109375" style="43"/>
    <col min="15100" max="15100" width="5.7109375" style="43" customWidth="1"/>
    <col min="15101" max="15101" width="60.7109375" style="43" customWidth="1"/>
    <col min="15102" max="15102" width="8.7109375" style="43"/>
    <col min="15103" max="15103" width="9.7109375" style="43" customWidth="1"/>
    <col min="15104" max="15104" width="3.7109375" style="43" customWidth="1"/>
    <col min="15105" max="15106" width="10.7109375" style="43" customWidth="1"/>
    <col min="15107" max="15107" width="9.28515625" style="43" customWidth="1"/>
    <col min="15108" max="15355" width="8.7109375" style="43"/>
    <col min="15356" max="15356" width="5.7109375" style="43" customWidth="1"/>
    <col min="15357" max="15357" width="60.7109375" style="43" customWidth="1"/>
    <col min="15358" max="15358" width="8.7109375" style="43"/>
    <col min="15359" max="15359" width="9.7109375" style="43" customWidth="1"/>
    <col min="15360" max="15360" width="3.7109375" style="43" customWidth="1"/>
    <col min="15361" max="15362" width="10.7109375" style="43" customWidth="1"/>
    <col min="15363" max="15363" width="9.28515625" style="43" customWidth="1"/>
    <col min="15364" max="15611" width="8.7109375" style="43"/>
    <col min="15612" max="15612" width="5.7109375" style="43" customWidth="1"/>
    <col min="15613" max="15613" width="60.7109375" style="43" customWidth="1"/>
    <col min="15614" max="15614" width="8.7109375" style="43"/>
    <col min="15615" max="15615" width="9.7109375" style="43" customWidth="1"/>
    <col min="15616" max="15616" width="3.7109375" style="43" customWidth="1"/>
    <col min="15617" max="15618" width="10.7109375" style="43" customWidth="1"/>
    <col min="15619" max="15619" width="9.28515625" style="43" customWidth="1"/>
    <col min="15620" max="15867" width="8.7109375" style="43"/>
    <col min="15868" max="15868" width="5.7109375" style="43" customWidth="1"/>
    <col min="15869" max="15869" width="60.7109375" style="43" customWidth="1"/>
    <col min="15870" max="15870" width="8.7109375" style="43"/>
    <col min="15871" max="15871" width="9.7109375" style="43" customWidth="1"/>
    <col min="15872" max="15872" width="3.7109375" style="43" customWidth="1"/>
    <col min="15873" max="15874" width="10.7109375" style="43" customWidth="1"/>
    <col min="15875" max="15875" width="9.28515625" style="43" customWidth="1"/>
    <col min="15876" max="16123" width="8.7109375" style="43"/>
    <col min="16124" max="16124" width="5.7109375" style="43" customWidth="1"/>
    <col min="16125" max="16125" width="60.7109375" style="43" customWidth="1"/>
    <col min="16126" max="16126" width="8.7109375" style="43"/>
    <col min="16127" max="16127" width="9.7109375" style="43" customWidth="1"/>
    <col min="16128" max="16128" width="3.7109375" style="43" customWidth="1"/>
    <col min="16129" max="16130" width="10.7109375" style="43" customWidth="1"/>
    <col min="16131" max="16131" width="9.28515625" style="43" customWidth="1"/>
    <col min="16132" max="16384" width="8.7109375" style="43"/>
  </cols>
  <sheetData>
    <row r="1" spans="1:7" s="33" customFormat="1" x14ac:dyDescent="0.2">
      <c r="A1" s="28" t="s">
        <v>30</v>
      </c>
      <c r="B1" s="28" t="s">
        <v>31</v>
      </c>
      <c r="C1" s="29" t="s">
        <v>1</v>
      </c>
      <c r="D1" s="30" t="s">
        <v>32</v>
      </c>
      <c r="E1" s="31" t="s">
        <v>34</v>
      </c>
      <c r="F1" s="32" t="s">
        <v>33</v>
      </c>
      <c r="G1" s="31" t="s">
        <v>35</v>
      </c>
    </row>
    <row r="2" spans="1:7" s="33" customFormat="1" x14ac:dyDescent="0.2">
      <c r="A2" s="34"/>
      <c r="B2" s="34"/>
      <c r="C2" s="7"/>
      <c r="D2" s="35"/>
      <c r="E2" s="36"/>
      <c r="F2" s="37"/>
      <c r="G2" s="36"/>
    </row>
    <row r="3" spans="1:7" s="38" customFormat="1" ht="24" x14ac:dyDescent="0.2">
      <c r="A3" s="38" t="s">
        <v>797</v>
      </c>
      <c r="C3" s="57" t="s">
        <v>1167</v>
      </c>
      <c r="D3" s="40"/>
      <c r="E3" s="41"/>
      <c r="F3" s="42"/>
      <c r="G3" s="41"/>
    </row>
    <row r="4" spans="1:7" s="33" customFormat="1" x14ac:dyDescent="0.2">
      <c r="A4" s="34"/>
      <c r="B4" s="34"/>
      <c r="C4" s="7"/>
      <c r="D4" s="35"/>
      <c r="E4" s="36"/>
      <c r="F4" s="37"/>
      <c r="G4" s="36"/>
    </row>
    <row r="5" spans="1:7" s="33" customFormat="1" ht="36" x14ac:dyDescent="0.2">
      <c r="A5" s="34"/>
      <c r="B5" s="34"/>
      <c r="C5" s="7" t="s">
        <v>920</v>
      </c>
      <c r="D5" s="35"/>
      <c r="E5" s="36"/>
      <c r="F5" s="37"/>
      <c r="G5" s="36"/>
    </row>
    <row r="6" spans="1:7" s="33" customFormat="1" ht="60" x14ac:dyDescent="0.2">
      <c r="A6" s="34"/>
      <c r="B6" s="34"/>
      <c r="C6" s="7" t="s">
        <v>921</v>
      </c>
      <c r="D6" s="35"/>
      <c r="E6" s="36"/>
      <c r="F6" s="37"/>
      <c r="G6" s="36"/>
    </row>
    <row r="7" spans="1:7" s="33" customFormat="1" x14ac:dyDescent="0.2">
      <c r="A7" s="34"/>
      <c r="B7" s="34"/>
      <c r="C7" s="7"/>
      <c r="D7" s="35"/>
      <c r="E7" s="36"/>
      <c r="F7" s="37"/>
      <c r="G7" s="36"/>
    </row>
    <row r="8" spans="1:7" s="49" customFormat="1" x14ac:dyDescent="0.2">
      <c r="A8" s="38"/>
      <c r="B8" s="38" t="s">
        <v>922</v>
      </c>
      <c r="C8" s="39" t="s">
        <v>923</v>
      </c>
      <c r="D8" s="40"/>
      <c r="E8" s="41"/>
      <c r="F8" s="42"/>
      <c r="G8" s="41"/>
    </row>
    <row r="9" spans="1:7" s="33" customFormat="1" x14ac:dyDescent="0.2">
      <c r="A9" s="34"/>
      <c r="B9" s="34"/>
      <c r="C9" s="7"/>
      <c r="D9" s="35"/>
      <c r="E9" s="36"/>
      <c r="F9" s="37"/>
      <c r="G9" s="36"/>
    </row>
    <row r="10" spans="1:7" s="115" customFormat="1" x14ac:dyDescent="0.2">
      <c r="A10" s="109"/>
      <c r="B10" s="109"/>
      <c r="C10" s="116" t="s">
        <v>924</v>
      </c>
      <c r="D10" s="111"/>
      <c r="E10" s="112"/>
      <c r="F10" s="113"/>
      <c r="G10" s="112"/>
    </row>
    <row r="11" spans="1:7" s="115" customFormat="1" x14ac:dyDescent="0.2">
      <c r="A11" s="109"/>
      <c r="B11" s="109"/>
      <c r="C11" s="110"/>
      <c r="D11" s="111"/>
      <c r="E11" s="112"/>
      <c r="F11" s="113"/>
      <c r="G11" s="112"/>
    </row>
    <row r="12" spans="1:7" s="114" customFormat="1" ht="120" x14ac:dyDescent="0.2">
      <c r="A12" s="109"/>
      <c r="B12" s="109">
        <v>44</v>
      </c>
      <c r="C12" s="110" t="s">
        <v>925</v>
      </c>
      <c r="D12" s="111" t="s">
        <v>0</v>
      </c>
      <c r="E12" s="112">
        <v>24</v>
      </c>
      <c r="F12" s="113"/>
      <c r="G12" s="112">
        <f>F12*E12</f>
        <v>0</v>
      </c>
    </row>
    <row r="14" spans="1:7" ht="156" x14ac:dyDescent="0.2">
      <c r="B14" s="34">
        <v>45</v>
      </c>
      <c r="C14" s="7" t="s">
        <v>926</v>
      </c>
      <c r="D14" s="35" t="s">
        <v>0</v>
      </c>
      <c r="E14" s="36">
        <v>17</v>
      </c>
      <c r="G14" s="36">
        <f>F14*E14</f>
        <v>0</v>
      </c>
    </row>
    <row r="15" spans="1:7" s="114" customFormat="1" x14ac:dyDescent="0.2">
      <c r="A15" s="109"/>
      <c r="B15" s="109"/>
      <c r="C15" s="110"/>
      <c r="D15" s="111"/>
      <c r="E15" s="112"/>
      <c r="F15" s="113"/>
      <c r="G15" s="112"/>
    </row>
    <row r="16" spans="1:7" ht="204" x14ac:dyDescent="0.2">
      <c r="B16" s="34">
        <v>46</v>
      </c>
      <c r="C16" s="7" t="s">
        <v>927</v>
      </c>
      <c r="D16" s="35" t="s">
        <v>0</v>
      </c>
      <c r="E16" s="36">
        <v>8</v>
      </c>
      <c r="G16" s="36">
        <f>F16*E16</f>
        <v>0</v>
      </c>
    </row>
    <row r="18" spans="1:7" x14ac:dyDescent="0.2">
      <c r="B18" s="34">
        <v>47</v>
      </c>
      <c r="C18" s="7" t="s">
        <v>928</v>
      </c>
      <c r="D18" s="35" t="s">
        <v>0</v>
      </c>
      <c r="E18" s="36">
        <v>4</v>
      </c>
      <c r="G18" s="36">
        <f>F18*E18</f>
        <v>0</v>
      </c>
    </row>
    <row r="20" spans="1:7" ht="120" x14ac:dyDescent="0.2">
      <c r="B20" s="34">
        <v>48</v>
      </c>
      <c r="C20" s="7" t="s">
        <v>929</v>
      </c>
      <c r="D20" s="35" t="s">
        <v>0</v>
      </c>
      <c r="E20" s="36">
        <v>2</v>
      </c>
      <c r="G20" s="36">
        <f>F20*E20</f>
        <v>0</v>
      </c>
    </row>
    <row r="22" spans="1:7" ht="120" x14ac:dyDescent="0.2">
      <c r="B22" s="34">
        <v>49</v>
      </c>
      <c r="C22" s="7" t="s">
        <v>930</v>
      </c>
      <c r="D22" s="35" t="s">
        <v>0</v>
      </c>
      <c r="E22" s="36">
        <v>6</v>
      </c>
      <c r="G22" s="36">
        <f>F22*E22</f>
        <v>0</v>
      </c>
    </row>
    <row r="24" spans="1:7" s="13" customFormat="1" x14ac:dyDescent="0.2">
      <c r="A24" s="8"/>
      <c r="B24" s="8" t="s">
        <v>922</v>
      </c>
      <c r="C24" s="9" t="s">
        <v>1165</v>
      </c>
      <c r="D24" s="10"/>
      <c r="E24" s="11"/>
      <c r="F24" s="12"/>
      <c r="G24" s="11">
        <f>SUM(G10:G23)</f>
        <v>0</v>
      </c>
    </row>
    <row r="27" spans="1:7" s="13" customFormat="1" x14ac:dyDescent="0.2">
      <c r="A27" s="8"/>
      <c r="B27" s="8" t="s">
        <v>931</v>
      </c>
      <c r="C27" s="9" t="s">
        <v>932</v>
      </c>
      <c r="D27" s="10"/>
      <c r="E27" s="11"/>
      <c r="F27" s="12"/>
      <c r="G27" s="11"/>
    </row>
    <row r="28" spans="1:7" s="50" customFormat="1" x14ac:dyDescent="0.2">
      <c r="A28" s="34"/>
      <c r="B28" s="34"/>
      <c r="C28" s="7"/>
      <c r="D28" s="35"/>
      <c r="E28" s="36"/>
      <c r="F28" s="37"/>
      <c r="G28" s="36"/>
    </row>
    <row r="29" spans="1:7" s="115" customFormat="1" x14ac:dyDescent="0.2">
      <c r="A29" s="109"/>
      <c r="B29" s="109"/>
      <c r="C29" s="116" t="s">
        <v>933</v>
      </c>
      <c r="D29" s="111"/>
      <c r="E29" s="112"/>
      <c r="F29" s="113"/>
      <c r="G29" s="112"/>
    </row>
    <row r="30" spans="1:7" s="115" customFormat="1" x14ac:dyDescent="0.2">
      <c r="A30" s="109"/>
      <c r="B30" s="109"/>
      <c r="C30" s="110"/>
      <c r="D30" s="111"/>
      <c r="E30" s="112"/>
      <c r="F30" s="113"/>
      <c r="G30" s="112"/>
    </row>
    <row r="31" spans="1:7" s="115" customFormat="1" ht="72" x14ac:dyDescent="0.2">
      <c r="A31" s="109"/>
      <c r="B31" s="109">
        <v>4</v>
      </c>
      <c r="C31" s="110" t="s">
        <v>1094</v>
      </c>
      <c r="D31" s="111"/>
      <c r="E31" s="112"/>
      <c r="F31" s="113"/>
      <c r="G31" s="112"/>
    </row>
    <row r="32" spans="1:7" s="115" customFormat="1" x14ac:dyDescent="0.2">
      <c r="A32" s="109"/>
      <c r="B32" s="109"/>
      <c r="C32" s="110" t="s">
        <v>934</v>
      </c>
      <c r="D32" s="111" t="s">
        <v>0</v>
      </c>
      <c r="E32" s="112">
        <v>1</v>
      </c>
      <c r="F32" s="113"/>
      <c r="G32" s="112"/>
    </row>
    <row r="33" spans="1:7" s="115" customFormat="1" x14ac:dyDescent="0.2">
      <c r="A33" s="109"/>
      <c r="B33" s="109"/>
      <c r="C33" s="110" t="s">
        <v>935</v>
      </c>
      <c r="D33" s="111" t="s">
        <v>0</v>
      </c>
      <c r="E33" s="112">
        <v>3</v>
      </c>
      <c r="F33" s="113"/>
      <c r="G33" s="112"/>
    </row>
    <row r="34" spans="1:7" s="115" customFormat="1" x14ac:dyDescent="0.2">
      <c r="A34" s="109"/>
      <c r="B34" s="109"/>
      <c r="C34" s="110" t="s">
        <v>936</v>
      </c>
      <c r="D34" s="111" t="s">
        <v>0</v>
      </c>
      <c r="E34" s="112">
        <v>1</v>
      </c>
      <c r="F34" s="113"/>
      <c r="G34" s="112"/>
    </row>
    <row r="35" spans="1:7" s="115" customFormat="1" x14ac:dyDescent="0.2">
      <c r="A35" s="109"/>
      <c r="B35" s="109"/>
      <c r="C35" s="110" t="s">
        <v>937</v>
      </c>
      <c r="D35" s="111" t="s">
        <v>0</v>
      </c>
      <c r="E35" s="112">
        <v>4</v>
      </c>
      <c r="F35" s="113"/>
      <c r="G35" s="112"/>
    </row>
    <row r="36" spans="1:7" s="115" customFormat="1" ht="24" x14ac:dyDescent="0.2">
      <c r="A36" s="109"/>
      <c r="B36" s="109"/>
      <c r="C36" s="110" t="s">
        <v>938</v>
      </c>
      <c r="D36" s="111" t="s">
        <v>0</v>
      </c>
      <c r="E36" s="112">
        <v>1</v>
      </c>
      <c r="F36" s="113"/>
      <c r="G36" s="112"/>
    </row>
    <row r="37" spans="1:7" s="114" customFormat="1" x14ac:dyDescent="0.2">
      <c r="A37" s="109"/>
      <c r="B37" s="109"/>
      <c r="C37" s="110" t="s">
        <v>939</v>
      </c>
      <c r="D37" s="111" t="s">
        <v>0</v>
      </c>
      <c r="E37" s="112">
        <v>1</v>
      </c>
      <c r="F37" s="113"/>
      <c r="G37" s="112"/>
    </row>
    <row r="38" spans="1:7" s="115" customFormat="1" ht="24" x14ac:dyDescent="0.2">
      <c r="A38" s="109"/>
      <c r="B38" s="109"/>
      <c r="C38" s="110" t="s">
        <v>940</v>
      </c>
      <c r="D38" s="111" t="s">
        <v>0</v>
      </c>
      <c r="E38" s="112">
        <v>1</v>
      </c>
      <c r="F38" s="113"/>
      <c r="G38" s="112"/>
    </row>
    <row r="39" spans="1:7" s="115" customFormat="1" x14ac:dyDescent="0.2">
      <c r="A39" s="109"/>
      <c r="B39" s="109"/>
      <c r="C39" s="110" t="s">
        <v>941</v>
      </c>
      <c r="D39" s="111" t="s">
        <v>0</v>
      </c>
      <c r="E39" s="112">
        <v>4</v>
      </c>
      <c r="F39" s="113"/>
      <c r="G39" s="112"/>
    </row>
    <row r="40" spans="1:7" s="114" customFormat="1" x14ac:dyDescent="0.2">
      <c r="A40" s="109"/>
      <c r="B40" s="109"/>
      <c r="C40" s="110" t="s">
        <v>942</v>
      </c>
      <c r="D40" s="111" t="s">
        <v>0</v>
      </c>
      <c r="E40" s="112">
        <v>4</v>
      </c>
      <c r="F40" s="113"/>
      <c r="G40" s="112"/>
    </row>
    <row r="41" spans="1:7" s="115" customFormat="1" x14ac:dyDescent="0.2">
      <c r="A41" s="109"/>
      <c r="B41" s="109"/>
      <c r="C41" s="110" t="s">
        <v>943</v>
      </c>
      <c r="D41" s="111" t="s">
        <v>0</v>
      </c>
      <c r="E41" s="112">
        <v>4</v>
      </c>
      <c r="F41" s="113"/>
      <c r="G41" s="112"/>
    </row>
    <row r="42" spans="1:7" s="115" customFormat="1" x14ac:dyDescent="0.2">
      <c r="A42" s="109"/>
      <c r="B42" s="109"/>
      <c r="C42" s="110" t="s">
        <v>944</v>
      </c>
      <c r="D42" s="111" t="s">
        <v>0</v>
      </c>
      <c r="E42" s="112">
        <v>3</v>
      </c>
      <c r="F42" s="113"/>
      <c r="G42" s="112"/>
    </row>
    <row r="43" spans="1:7" s="115" customFormat="1" x14ac:dyDescent="0.2">
      <c r="A43" s="109"/>
      <c r="B43" s="109"/>
      <c r="C43" s="110" t="s">
        <v>945</v>
      </c>
      <c r="D43" s="111" t="s">
        <v>0</v>
      </c>
      <c r="E43" s="112">
        <v>1</v>
      </c>
      <c r="F43" s="113"/>
      <c r="G43" s="112"/>
    </row>
    <row r="44" spans="1:7" s="115" customFormat="1" x14ac:dyDescent="0.2">
      <c r="A44" s="109"/>
      <c r="B44" s="109"/>
      <c r="C44" s="110" t="s">
        <v>946</v>
      </c>
      <c r="D44" s="111" t="s">
        <v>0</v>
      </c>
      <c r="E44" s="112">
        <v>1</v>
      </c>
      <c r="F44" s="113"/>
      <c r="G44" s="112"/>
    </row>
    <row r="45" spans="1:7" s="115" customFormat="1" ht="72" x14ac:dyDescent="0.2">
      <c r="A45" s="109"/>
      <c r="B45" s="109"/>
      <c r="C45" s="110" t="s">
        <v>1095</v>
      </c>
      <c r="D45" s="111"/>
      <c r="E45" s="112"/>
      <c r="F45" s="113"/>
      <c r="G45" s="112"/>
    </row>
    <row r="46" spans="1:7" s="115" customFormat="1" ht="36" x14ac:dyDescent="0.2">
      <c r="A46" s="109"/>
      <c r="B46" s="109"/>
      <c r="C46" s="110" t="s">
        <v>947</v>
      </c>
      <c r="D46" s="111" t="s">
        <v>0</v>
      </c>
      <c r="E46" s="112">
        <v>1</v>
      </c>
      <c r="F46" s="113"/>
      <c r="G46" s="112"/>
    </row>
    <row r="47" spans="1:7" s="115" customFormat="1" x14ac:dyDescent="0.2">
      <c r="A47" s="109"/>
      <c r="B47" s="109"/>
      <c r="C47" s="110" t="s">
        <v>948</v>
      </c>
      <c r="D47" s="111" t="s">
        <v>0</v>
      </c>
      <c r="E47" s="112">
        <v>1</v>
      </c>
      <c r="F47" s="113"/>
      <c r="G47" s="112"/>
    </row>
    <row r="48" spans="1:7" s="115" customFormat="1" x14ac:dyDescent="0.2">
      <c r="A48" s="109"/>
      <c r="B48" s="109"/>
      <c r="C48" s="110" t="s">
        <v>949</v>
      </c>
      <c r="D48" s="111" t="s">
        <v>0</v>
      </c>
      <c r="E48" s="112">
        <v>1</v>
      </c>
      <c r="F48" s="113"/>
      <c r="G48" s="112"/>
    </row>
    <row r="49" spans="1:7" s="115" customFormat="1" x14ac:dyDescent="0.2">
      <c r="A49" s="109"/>
      <c r="B49" s="109"/>
      <c r="C49" s="110" t="s">
        <v>950</v>
      </c>
      <c r="D49" s="111" t="s">
        <v>0</v>
      </c>
      <c r="E49" s="112">
        <v>1</v>
      </c>
      <c r="F49" s="113"/>
      <c r="G49" s="112"/>
    </row>
    <row r="50" spans="1:7" s="115" customFormat="1" ht="24" x14ac:dyDescent="0.2">
      <c r="A50" s="109"/>
      <c r="B50" s="109"/>
      <c r="C50" s="110" t="s">
        <v>940</v>
      </c>
      <c r="D50" s="111" t="s">
        <v>0</v>
      </c>
      <c r="E50" s="112">
        <v>1</v>
      </c>
      <c r="F50" s="113"/>
      <c r="G50" s="112"/>
    </row>
    <row r="51" spans="1:7" s="114" customFormat="1" x14ac:dyDescent="0.2">
      <c r="A51" s="109"/>
      <c r="B51" s="109"/>
      <c r="C51" s="110" t="s">
        <v>941</v>
      </c>
      <c r="D51" s="111" t="s">
        <v>0</v>
      </c>
      <c r="E51" s="112">
        <v>1</v>
      </c>
      <c r="F51" s="113"/>
      <c r="G51" s="112"/>
    </row>
    <row r="52" spans="1:7" s="115" customFormat="1" x14ac:dyDescent="0.2">
      <c r="A52" s="109"/>
      <c r="B52" s="109"/>
      <c r="C52" s="110" t="s">
        <v>942</v>
      </c>
      <c r="D52" s="111" t="s">
        <v>0</v>
      </c>
      <c r="E52" s="112">
        <v>1</v>
      </c>
      <c r="F52" s="113"/>
      <c r="G52" s="112"/>
    </row>
    <row r="53" spans="1:7" s="115" customFormat="1" x14ac:dyDescent="0.2">
      <c r="A53" s="109"/>
      <c r="B53" s="109"/>
      <c r="C53" s="110" t="s">
        <v>943</v>
      </c>
      <c r="D53" s="111" t="s">
        <v>0</v>
      </c>
      <c r="E53" s="112">
        <v>1</v>
      </c>
      <c r="F53" s="113"/>
      <c r="G53" s="112"/>
    </row>
    <row r="54" spans="1:7" s="114" customFormat="1" ht="36" x14ac:dyDescent="0.2">
      <c r="A54" s="109"/>
      <c r="B54" s="109"/>
      <c r="C54" s="110" t="s">
        <v>951</v>
      </c>
      <c r="D54" s="111" t="s">
        <v>0</v>
      </c>
      <c r="E54" s="112">
        <v>1</v>
      </c>
      <c r="F54" s="113"/>
      <c r="G54" s="112"/>
    </row>
    <row r="55" spans="1:7" s="115" customFormat="1" x14ac:dyDescent="0.2">
      <c r="A55" s="109"/>
      <c r="B55" s="109"/>
      <c r="C55" s="110" t="s">
        <v>948</v>
      </c>
      <c r="D55" s="111" t="s">
        <v>0</v>
      </c>
      <c r="E55" s="112">
        <v>2</v>
      </c>
      <c r="F55" s="113"/>
      <c r="G55" s="112"/>
    </row>
    <row r="56" spans="1:7" s="115" customFormat="1" x14ac:dyDescent="0.2">
      <c r="A56" s="109"/>
      <c r="B56" s="109"/>
      <c r="C56" s="110" t="s">
        <v>949</v>
      </c>
      <c r="D56" s="111" t="s">
        <v>0</v>
      </c>
      <c r="E56" s="112">
        <v>1</v>
      </c>
      <c r="F56" s="113"/>
      <c r="G56" s="112"/>
    </row>
    <row r="57" spans="1:7" s="115" customFormat="1" x14ac:dyDescent="0.2">
      <c r="A57" s="109"/>
      <c r="B57" s="109"/>
      <c r="C57" s="110" t="s">
        <v>950</v>
      </c>
      <c r="D57" s="111" t="s">
        <v>0</v>
      </c>
      <c r="E57" s="112">
        <v>1</v>
      </c>
      <c r="F57" s="113"/>
      <c r="G57" s="112"/>
    </row>
    <row r="58" spans="1:7" s="115" customFormat="1" ht="24" x14ac:dyDescent="0.2">
      <c r="A58" s="109"/>
      <c r="B58" s="109"/>
      <c r="C58" s="110" t="s">
        <v>952</v>
      </c>
      <c r="D58" s="111" t="s">
        <v>0</v>
      </c>
      <c r="E58" s="112">
        <v>1</v>
      </c>
      <c r="F58" s="113"/>
      <c r="G58" s="112"/>
    </row>
    <row r="59" spans="1:7" s="115" customFormat="1" x14ac:dyDescent="0.2">
      <c r="A59" s="109"/>
      <c r="B59" s="109"/>
      <c r="C59" s="110" t="s">
        <v>939</v>
      </c>
      <c r="D59" s="111" t="s">
        <v>0</v>
      </c>
      <c r="E59" s="112">
        <v>2</v>
      </c>
      <c r="F59" s="113"/>
      <c r="G59" s="112"/>
    </row>
    <row r="60" spans="1:7" s="115" customFormat="1" ht="24" x14ac:dyDescent="0.2">
      <c r="A60" s="109"/>
      <c r="B60" s="109"/>
      <c r="C60" s="110" t="s">
        <v>940</v>
      </c>
      <c r="D60" s="111" t="s">
        <v>0</v>
      </c>
      <c r="E60" s="112">
        <v>1</v>
      </c>
      <c r="F60" s="113"/>
      <c r="G60" s="112"/>
    </row>
    <row r="61" spans="1:7" s="115" customFormat="1" x14ac:dyDescent="0.2">
      <c r="A61" s="109"/>
      <c r="B61" s="109"/>
      <c r="C61" s="110" t="s">
        <v>941</v>
      </c>
      <c r="D61" s="111" t="s">
        <v>0</v>
      </c>
      <c r="E61" s="112">
        <v>7</v>
      </c>
      <c r="F61" s="113"/>
      <c r="G61" s="112"/>
    </row>
    <row r="62" spans="1:7" s="115" customFormat="1" x14ac:dyDescent="0.2">
      <c r="A62" s="109"/>
      <c r="B62" s="109"/>
      <c r="C62" s="110" t="s">
        <v>942</v>
      </c>
      <c r="D62" s="111" t="s">
        <v>0</v>
      </c>
      <c r="E62" s="112">
        <v>7</v>
      </c>
      <c r="F62" s="113"/>
      <c r="G62" s="112"/>
    </row>
    <row r="63" spans="1:7" s="115" customFormat="1" x14ac:dyDescent="0.2">
      <c r="A63" s="109"/>
      <c r="B63" s="109"/>
      <c r="C63" s="110" t="s">
        <v>943</v>
      </c>
      <c r="D63" s="111" t="s">
        <v>0</v>
      </c>
      <c r="E63" s="112">
        <v>7</v>
      </c>
      <c r="F63" s="113"/>
      <c r="G63" s="112"/>
    </row>
    <row r="64" spans="1:7" s="115" customFormat="1" ht="24" x14ac:dyDescent="0.2">
      <c r="A64" s="109"/>
      <c r="B64" s="109"/>
      <c r="C64" s="110" t="s">
        <v>953</v>
      </c>
      <c r="D64" s="111" t="s">
        <v>0</v>
      </c>
      <c r="E64" s="112">
        <v>1</v>
      </c>
      <c r="F64" s="113"/>
      <c r="G64" s="112"/>
    </row>
    <row r="65" spans="1:7" s="115" customFormat="1" x14ac:dyDescent="0.2">
      <c r="A65" s="109"/>
      <c r="B65" s="109"/>
      <c r="C65" s="110" t="s">
        <v>954</v>
      </c>
      <c r="D65" s="111" t="s">
        <v>0</v>
      </c>
      <c r="E65" s="112">
        <v>3</v>
      </c>
      <c r="F65" s="113"/>
      <c r="G65" s="112"/>
    </row>
    <row r="66" spans="1:7" s="115" customFormat="1" x14ac:dyDescent="0.2">
      <c r="A66" s="109"/>
      <c r="B66" s="109"/>
      <c r="C66" s="110" t="s">
        <v>955</v>
      </c>
      <c r="D66" s="111" t="s">
        <v>0</v>
      </c>
      <c r="E66" s="112">
        <v>1</v>
      </c>
      <c r="F66" s="113"/>
      <c r="G66" s="112"/>
    </row>
    <row r="67" spans="1:7" s="115" customFormat="1" ht="24" x14ac:dyDescent="0.2">
      <c r="A67" s="109"/>
      <c r="B67" s="109"/>
      <c r="C67" s="110" t="s">
        <v>956</v>
      </c>
      <c r="D67" s="111" t="s">
        <v>0</v>
      </c>
      <c r="E67" s="112">
        <v>7</v>
      </c>
      <c r="F67" s="113"/>
      <c r="G67" s="112"/>
    </row>
    <row r="68" spans="1:7" s="115" customFormat="1" x14ac:dyDescent="0.2">
      <c r="A68" s="109"/>
      <c r="B68" s="109"/>
      <c r="C68" s="110" t="s">
        <v>957</v>
      </c>
      <c r="D68" s="111" t="s">
        <v>0</v>
      </c>
      <c r="E68" s="112">
        <v>15</v>
      </c>
      <c r="F68" s="113"/>
      <c r="G68" s="112"/>
    </row>
    <row r="69" spans="1:7" s="115" customFormat="1" x14ac:dyDescent="0.2">
      <c r="A69" s="109"/>
      <c r="B69" s="109"/>
      <c r="C69" s="110" t="s">
        <v>958</v>
      </c>
      <c r="D69" s="111" t="s">
        <v>0</v>
      </c>
      <c r="E69" s="112">
        <v>3</v>
      </c>
      <c r="F69" s="113"/>
      <c r="G69" s="112"/>
    </row>
    <row r="70" spans="1:7" s="115" customFormat="1" x14ac:dyDescent="0.2">
      <c r="A70" s="109"/>
      <c r="B70" s="109"/>
      <c r="C70" s="110" t="s">
        <v>959</v>
      </c>
      <c r="D70" s="111" t="s">
        <v>0</v>
      </c>
      <c r="E70" s="112">
        <v>3</v>
      </c>
      <c r="F70" s="113"/>
      <c r="G70" s="112"/>
    </row>
    <row r="71" spans="1:7" s="115" customFormat="1" ht="24" x14ac:dyDescent="0.2">
      <c r="A71" s="109"/>
      <c r="B71" s="109"/>
      <c r="C71" s="110" t="s">
        <v>940</v>
      </c>
      <c r="D71" s="111" t="s">
        <v>0</v>
      </c>
      <c r="E71" s="112">
        <v>4</v>
      </c>
      <c r="F71" s="113"/>
      <c r="G71" s="112"/>
    </row>
    <row r="72" spans="1:7" s="115" customFormat="1" x14ac:dyDescent="0.2">
      <c r="A72" s="109"/>
      <c r="B72" s="109"/>
      <c r="C72" s="110" t="s">
        <v>941</v>
      </c>
      <c r="D72" s="111" t="s">
        <v>0</v>
      </c>
      <c r="E72" s="112">
        <v>4</v>
      </c>
      <c r="F72" s="113"/>
      <c r="G72" s="112"/>
    </row>
    <row r="73" spans="1:7" s="115" customFormat="1" x14ac:dyDescent="0.2">
      <c r="A73" s="109"/>
      <c r="B73" s="109"/>
      <c r="C73" s="110" t="s">
        <v>942</v>
      </c>
      <c r="D73" s="111" t="s">
        <v>0</v>
      </c>
      <c r="E73" s="112">
        <v>4</v>
      </c>
      <c r="F73" s="113"/>
      <c r="G73" s="112"/>
    </row>
    <row r="74" spans="1:7" s="117" customFormat="1" x14ac:dyDescent="0.2">
      <c r="A74" s="109"/>
      <c r="B74" s="109"/>
      <c r="C74" s="110" t="s">
        <v>943</v>
      </c>
      <c r="D74" s="111" t="s">
        <v>0</v>
      </c>
      <c r="E74" s="112">
        <v>4</v>
      </c>
      <c r="F74" s="113"/>
      <c r="G74" s="112"/>
    </row>
    <row r="75" spans="1:7" s="117" customFormat="1" x14ac:dyDescent="0.2">
      <c r="A75" s="109"/>
      <c r="B75" s="109"/>
      <c r="C75" s="110" t="s">
        <v>960</v>
      </c>
      <c r="D75" s="111" t="s">
        <v>0</v>
      </c>
      <c r="E75" s="112">
        <v>1</v>
      </c>
      <c r="F75" s="113"/>
      <c r="G75" s="112"/>
    </row>
    <row r="76" spans="1:7" s="117" customFormat="1" x14ac:dyDescent="0.2">
      <c r="A76" s="109"/>
      <c r="B76" s="109"/>
      <c r="C76" s="110" t="s">
        <v>961</v>
      </c>
      <c r="D76" s="111" t="s">
        <v>0</v>
      </c>
      <c r="E76" s="112">
        <v>1</v>
      </c>
      <c r="F76" s="113"/>
      <c r="G76" s="112"/>
    </row>
    <row r="77" spans="1:7" s="117" customFormat="1" x14ac:dyDescent="0.2">
      <c r="A77" s="109"/>
      <c r="B77" s="109"/>
      <c r="C77" s="110" t="s">
        <v>962</v>
      </c>
      <c r="D77" s="111" t="s">
        <v>0</v>
      </c>
      <c r="E77" s="112">
        <v>2</v>
      </c>
      <c r="F77" s="113"/>
      <c r="G77" s="112"/>
    </row>
    <row r="78" spans="1:7" s="117" customFormat="1" x14ac:dyDescent="0.2">
      <c r="A78" s="109"/>
      <c r="B78" s="109"/>
      <c r="C78" s="110" t="s">
        <v>963</v>
      </c>
      <c r="D78" s="111" t="s">
        <v>0</v>
      </c>
      <c r="E78" s="112">
        <v>2</v>
      </c>
      <c r="F78" s="113"/>
      <c r="G78" s="112"/>
    </row>
    <row r="79" spans="1:7" s="117" customFormat="1" x14ac:dyDescent="0.2">
      <c r="A79" s="109"/>
      <c r="B79" s="109"/>
      <c r="C79" s="110" t="s">
        <v>964</v>
      </c>
      <c r="D79" s="111" t="s">
        <v>0</v>
      </c>
      <c r="E79" s="112">
        <v>3</v>
      </c>
      <c r="F79" s="113"/>
      <c r="G79" s="112"/>
    </row>
    <row r="80" spans="1:7" s="117" customFormat="1" x14ac:dyDescent="0.2">
      <c r="A80" s="109"/>
      <c r="B80" s="109"/>
      <c r="C80" s="110" t="s">
        <v>965</v>
      </c>
      <c r="D80" s="111" t="s">
        <v>0</v>
      </c>
      <c r="E80" s="112">
        <v>20</v>
      </c>
      <c r="F80" s="113"/>
      <c r="G80" s="112"/>
    </row>
    <row r="81" spans="1:7" s="117" customFormat="1" x14ac:dyDescent="0.2">
      <c r="A81" s="109"/>
      <c r="B81" s="109"/>
      <c r="C81" s="110" t="s">
        <v>966</v>
      </c>
      <c r="D81" s="111" t="s">
        <v>0</v>
      </c>
      <c r="E81" s="112">
        <v>1</v>
      </c>
      <c r="F81" s="113"/>
      <c r="G81" s="112"/>
    </row>
    <row r="82" spans="1:7" s="117" customFormat="1" x14ac:dyDescent="0.2">
      <c r="A82" s="109"/>
      <c r="B82" s="109"/>
      <c r="C82" s="110" t="s">
        <v>967</v>
      </c>
      <c r="D82" s="111" t="s">
        <v>0</v>
      </c>
      <c r="E82" s="112">
        <v>1</v>
      </c>
      <c r="F82" s="113"/>
      <c r="G82" s="112"/>
    </row>
    <row r="83" spans="1:7" s="117" customFormat="1" x14ac:dyDescent="0.2">
      <c r="A83" s="109"/>
      <c r="B83" s="109"/>
      <c r="C83" s="110" t="s">
        <v>968</v>
      </c>
      <c r="D83" s="111" t="s">
        <v>0</v>
      </c>
      <c r="E83" s="112">
        <v>1</v>
      </c>
      <c r="F83" s="113"/>
      <c r="G83" s="112"/>
    </row>
    <row r="84" spans="1:7" s="118" customFormat="1" x14ac:dyDescent="0.2">
      <c r="A84" s="109"/>
      <c r="B84" s="109"/>
      <c r="C84" s="110" t="s">
        <v>969</v>
      </c>
      <c r="D84" s="111" t="s">
        <v>0</v>
      </c>
      <c r="E84" s="112">
        <v>1</v>
      </c>
      <c r="F84" s="113"/>
      <c r="G84" s="112"/>
    </row>
    <row r="85" spans="1:7" s="117" customFormat="1" x14ac:dyDescent="0.2">
      <c r="A85" s="109"/>
      <c r="B85" s="109"/>
      <c r="C85" s="110" t="s">
        <v>970</v>
      </c>
      <c r="D85" s="111" t="s">
        <v>0</v>
      </c>
      <c r="E85" s="112">
        <v>1</v>
      </c>
      <c r="F85" s="113"/>
      <c r="G85" s="112"/>
    </row>
    <row r="86" spans="1:7" s="117" customFormat="1" x14ac:dyDescent="0.2">
      <c r="A86" s="109"/>
      <c r="B86" s="109"/>
      <c r="C86" s="110" t="s">
        <v>962</v>
      </c>
      <c r="D86" s="111" t="s">
        <v>0</v>
      </c>
      <c r="E86" s="112">
        <v>1</v>
      </c>
      <c r="F86" s="113"/>
      <c r="G86" s="112"/>
    </row>
    <row r="87" spans="1:7" s="118" customFormat="1" x14ac:dyDescent="0.2">
      <c r="A87" s="109"/>
      <c r="B87" s="109"/>
      <c r="C87" s="110" t="s">
        <v>963</v>
      </c>
      <c r="D87" s="111" t="s">
        <v>0</v>
      </c>
      <c r="E87" s="112">
        <v>1</v>
      </c>
      <c r="F87" s="113"/>
      <c r="G87" s="112"/>
    </row>
    <row r="88" spans="1:7" s="117" customFormat="1" x14ac:dyDescent="0.2">
      <c r="A88" s="109"/>
      <c r="B88" s="109"/>
      <c r="C88" s="110" t="s">
        <v>971</v>
      </c>
      <c r="D88" s="111" t="s">
        <v>0</v>
      </c>
      <c r="E88" s="112">
        <v>4</v>
      </c>
      <c r="F88" s="113"/>
      <c r="G88" s="112"/>
    </row>
    <row r="89" spans="1:7" s="115" customFormat="1" x14ac:dyDescent="0.2">
      <c r="A89" s="109"/>
      <c r="B89" s="109"/>
      <c r="C89" s="110" t="s">
        <v>972</v>
      </c>
      <c r="D89" s="111" t="s">
        <v>0</v>
      </c>
      <c r="E89" s="112">
        <v>3</v>
      </c>
      <c r="F89" s="113"/>
      <c r="G89" s="112"/>
    </row>
    <row r="90" spans="1:7" s="115" customFormat="1" x14ac:dyDescent="0.2">
      <c r="A90" s="109"/>
      <c r="B90" s="109"/>
      <c r="C90" s="110" t="s">
        <v>962</v>
      </c>
      <c r="D90" s="111" t="s">
        <v>0</v>
      </c>
      <c r="E90" s="112">
        <v>1</v>
      </c>
      <c r="F90" s="113"/>
      <c r="G90" s="112"/>
    </row>
    <row r="91" spans="1:7" s="115" customFormat="1" x14ac:dyDescent="0.2">
      <c r="A91" s="109"/>
      <c r="B91" s="109"/>
      <c r="C91" s="110" t="s">
        <v>963</v>
      </c>
      <c r="D91" s="111" t="s">
        <v>0</v>
      </c>
      <c r="E91" s="112">
        <v>1</v>
      </c>
      <c r="F91" s="113"/>
      <c r="G91" s="112"/>
    </row>
    <row r="92" spans="1:7" s="115" customFormat="1" x14ac:dyDescent="0.2">
      <c r="A92" s="109"/>
      <c r="B92" s="109"/>
      <c r="C92" s="110" t="s">
        <v>965</v>
      </c>
      <c r="D92" s="111" t="s">
        <v>0</v>
      </c>
      <c r="E92" s="112">
        <v>14</v>
      </c>
      <c r="F92" s="113"/>
      <c r="G92" s="112"/>
    </row>
    <row r="93" spans="1:7" s="115" customFormat="1" x14ac:dyDescent="0.2">
      <c r="A93" s="109"/>
      <c r="B93" s="109"/>
      <c r="C93" s="110" t="s">
        <v>971</v>
      </c>
      <c r="D93" s="111" t="s">
        <v>0</v>
      </c>
      <c r="E93" s="112">
        <v>1</v>
      </c>
      <c r="F93" s="113"/>
      <c r="G93" s="112"/>
    </row>
    <row r="94" spans="1:7" s="115" customFormat="1" x14ac:dyDescent="0.2">
      <c r="A94" s="109"/>
      <c r="B94" s="109"/>
      <c r="C94" s="110" t="s">
        <v>973</v>
      </c>
      <c r="D94" s="111" t="s">
        <v>0</v>
      </c>
      <c r="E94" s="112">
        <v>1</v>
      </c>
      <c r="F94" s="113"/>
      <c r="G94" s="112"/>
    </row>
    <row r="95" spans="1:7" s="115" customFormat="1" x14ac:dyDescent="0.2">
      <c r="A95" s="109"/>
      <c r="B95" s="109"/>
      <c r="C95" s="110" t="s">
        <v>974</v>
      </c>
      <c r="D95" s="111" t="s">
        <v>0</v>
      </c>
      <c r="E95" s="112">
        <v>1</v>
      </c>
      <c r="F95" s="113"/>
      <c r="G95" s="112"/>
    </row>
    <row r="96" spans="1:7" s="115" customFormat="1" x14ac:dyDescent="0.2">
      <c r="A96" s="109"/>
      <c r="B96" s="109"/>
      <c r="C96" s="110" t="s">
        <v>975</v>
      </c>
      <c r="D96" s="111" t="s">
        <v>0</v>
      </c>
      <c r="E96" s="112">
        <v>1</v>
      </c>
      <c r="F96" s="113"/>
      <c r="G96" s="112"/>
    </row>
    <row r="97" spans="1:7" s="115" customFormat="1" x14ac:dyDescent="0.2">
      <c r="A97" s="109"/>
      <c r="B97" s="109"/>
      <c r="C97" s="110" t="s">
        <v>971</v>
      </c>
      <c r="D97" s="111" t="s">
        <v>0</v>
      </c>
      <c r="E97" s="112">
        <v>1</v>
      </c>
      <c r="F97" s="113"/>
      <c r="G97" s="112"/>
    </row>
    <row r="98" spans="1:7" s="117" customFormat="1" x14ac:dyDescent="0.2">
      <c r="A98" s="109"/>
      <c r="B98" s="109"/>
      <c r="C98" s="110" t="s">
        <v>971</v>
      </c>
      <c r="D98" s="111" t="s">
        <v>0</v>
      </c>
      <c r="E98" s="112">
        <v>1</v>
      </c>
      <c r="F98" s="113"/>
      <c r="G98" s="112"/>
    </row>
    <row r="99" spans="1:7" s="115" customFormat="1" x14ac:dyDescent="0.2">
      <c r="A99" s="109"/>
      <c r="B99" s="109"/>
      <c r="C99" s="110" t="s">
        <v>974</v>
      </c>
      <c r="D99" s="111" t="s">
        <v>0</v>
      </c>
      <c r="E99" s="112">
        <v>8</v>
      </c>
      <c r="F99" s="113"/>
      <c r="G99" s="112"/>
    </row>
    <row r="100" spans="1:7" s="115" customFormat="1" x14ac:dyDescent="0.2">
      <c r="A100" s="109"/>
      <c r="B100" s="109"/>
      <c r="C100" s="110" t="s">
        <v>976</v>
      </c>
      <c r="D100" s="111" t="s">
        <v>0</v>
      </c>
      <c r="E100" s="112">
        <v>8</v>
      </c>
      <c r="F100" s="113"/>
      <c r="G100" s="112"/>
    </row>
    <row r="101" spans="1:7" s="115" customFormat="1" x14ac:dyDescent="0.2">
      <c r="A101" s="109"/>
      <c r="B101" s="109"/>
      <c r="C101" s="110" t="s">
        <v>962</v>
      </c>
      <c r="D101" s="111" t="s">
        <v>0</v>
      </c>
      <c r="E101" s="112">
        <v>1</v>
      </c>
      <c r="F101" s="113"/>
      <c r="G101" s="112"/>
    </row>
    <row r="102" spans="1:7" s="115" customFormat="1" x14ac:dyDescent="0.2">
      <c r="A102" s="109"/>
      <c r="B102" s="109"/>
      <c r="C102" s="110" t="s">
        <v>963</v>
      </c>
      <c r="D102" s="111" t="s">
        <v>0</v>
      </c>
      <c r="E102" s="112">
        <v>1</v>
      </c>
      <c r="F102" s="113"/>
      <c r="G102" s="112"/>
    </row>
    <row r="103" spans="1:7" s="115" customFormat="1" x14ac:dyDescent="0.2">
      <c r="A103" s="109"/>
      <c r="B103" s="109"/>
      <c r="C103" s="110" t="s">
        <v>965</v>
      </c>
      <c r="D103" s="111" t="s">
        <v>0</v>
      </c>
      <c r="E103" s="112">
        <v>13</v>
      </c>
      <c r="F103" s="113"/>
      <c r="G103" s="112"/>
    </row>
    <row r="104" spans="1:7" s="115" customFormat="1" x14ac:dyDescent="0.2">
      <c r="A104" s="109"/>
      <c r="B104" s="109"/>
      <c r="C104" s="110" t="s">
        <v>965</v>
      </c>
      <c r="D104" s="111" t="s">
        <v>0</v>
      </c>
      <c r="E104" s="112">
        <v>1</v>
      </c>
      <c r="F104" s="113"/>
      <c r="G104" s="112"/>
    </row>
    <row r="105" spans="1:7" s="115" customFormat="1" x14ac:dyDescent="0.2">
      <c r="A105" s="109"/>
      <c r="B105" s="109"/>
      <c r="C105" s="110" t="s">
        <v>977</v>
      </c>
      <c r="D105" s="111" t="s">
        <v>0</v>
      </c>
      <c r="E105" s="112">
        <v>1</v>
      </c>
      <c r="F105" s="113"/>
      <c r="G105" s="112"/>
    </row>
    <row r="106" spans="1:7" s="115" customFormat="1" x14ac:dyDescent="0.2">
      <c r="A106" s="109"/>
      <c r="B106" s="109"/>
      <c r="C106" s="110" t="s">
        <v>976</v>
      </c>
      <c r="D106" s="111" t="s">
        <v>0</v>
      </c>
      <c r="E106" s="112">
        <v>2</v>
      </c>
      <c r="F106" s="113"/>
      <c r="G106" s="112"/>
    </row>
    <row r="107" spans="1:7" s="115" customFormat="1" x14ac:dyDescent="0.2">
      <c r="A107" s="109"/>
      <c r="B107" s="109"/>
      <c r="C107" s="110" t="s">
        <v>975</v>
      </c>
      <c r="D107" s="111" t="s">
        <v>0</v>
      </c>
      <c r="E107" s="112">
        <v>2</v>
      </c>
      <c r="F107" s="113"/>
      <c r="G107" s="112"/>
    </row>
    <row r="108" spans="1:7" s="115" customFormat="1" x14ac:dyDescent="0.2">
      <c r="A108" s="109"/>
      <c r="B108" s="109"/>
      <c r="C108" s="110" t="s">
        <v>970</v>
      </c>
      <c r="D108" s="111" t="s">
        <v>0</v>
      </c>
      <c r="E108" s="112">
        <v>2</v>
      </c>
      <c r="F108" s="113"/>
      <c r="G108" s="112"/>
    </row>
    <row r="109" spans="1:7" s="115" customFormat="1" x14ac:dyDescent="0.2">
      <c r="A109" s="109"/>
      <c r="B109" s="109"/>
      <c r="C109" s="110" t="s">
        <v>954</v>
      </c>
      <c r="D109" s="111" t="s">
        <v>0</v>
      </c>
      <c r="E109" s="112">
        <v>2</v>
      </c>
      <c r="F109" s="113"/>
      <c r="G109" s="112"/>
    </row>
    <row r="110" spans="1:7" s="115" customFormat="1" ht="108" x14ac:dyDescent="0.2">
      <c r="A110" s="109"/>
      <c r="B110" s="109"/>
      <c r="C110" s="110" t="s">
        <v>978</v>
      </c>
      <c r="D110" s="111" t="s">
        <v>0</v>
      </c>
      <c r="E110" s="112">
        <v>1</v>
      </c>
      <c r="F110" s="113"/>
      <c r="G110" s="112"/>
    </row>
    <row r="111" spans="1:7" s="115" customFormat="1" x14ac:dyDescent="0.2">
      <c r="A111" s="109"/>
      <c r="B111" s="109"/>
      <c r="C111" s="110"/>
      <c r="D111" s="111" t="s">
        <v>979</v>
      </c>
      <c r="E111" s="112">
        <v>1</v>
      </c>
      <c r="F111" s="113"/>
      <c r="G111" s="112">
        <f>F111*E111</f>
        <v>0</v>
      </c>
    </row>
    <row r="112" spans="1:7" s="115" customFormat="1" x14ac:dyDescent="0.2">
      <c r="A112" s="109"/>
      <c r="B112" s="109"/>
      <c r="C112" s="110"/>
      <c r="D112" s="111"/>
      <c r="E112" s="112"/>
      <c r="F112" s="113"/>
      <c r="G112" s="112"/>
    </row>
    <row r="113" spans="1:7" s="115" customFormat="1" ht="60" x14ac:dyDescent="0.2">
      <c r="A113" s="109"/>
      <c r="B113" s="109">
        <v>5</v>
      </c>
      <c r="C113" s="110" t="s">
        <v>1096</v>
      </c>
      <c r="D113" s="111"/>
      <c r="E113" s="112"/>
      <c r="F113" s="113"/>
      <c r="G113" s="112"/>
    </row>
    <row r="114" spans="1:7" s="114" customFormat="1" ht="36" x14ac:dyDescent="0.2">
      <c r="A114" s="109"/>
      <c r="B114" s="109"/>
      <c r="C114" s="110" t="s">
        <v>980</v>
      </c>
      <c r="D114" s="111" t="s">
        <v>0</v>
      </c>
      <c r="E114" s="112">
        <v>1</v>
      </c>
      <c r="F114" s="113"/>
      <c r="G114" s="112"/>
    </row>
    <row r="115" spans="1:7" s="115" customFormat="1" x14ac:dyDescent="0.2">
      <c r="A115" s="109"/>
      <c r="B115" s="109"/>
      <c r="C115" s="110" t="s">
        <v>948</v>
      </c>
      <c r="D115" s="111" t="s">
        <v>0</v>
      </c>
      <c r="E115" s="112">
        <v>2</v>
      </c>
      <c r="F115" s="113"/>
      <c r="G115" s="112"/>
    </row>
    <row r="116" spans="1:7" s="115" customFormat="1" x14ac:dyDescent="0.2">
      <c r="A116" s="109"/>
      <c r="B116" s="109"/>
      <c r="C116" s="110" t="s">
        <v>950</v>
      </c>
      <c r="D116" s="111" t="s">
        <v>0</v>
      </c>
      <c r="E116" s="112">
        <v>1</v>
      </c>
      <c r="F116" s="113"/>
      <c r="G116" s="112"/>
    </row>
    <row r="117" spans="1:7" s="114" customFormat="1" x14ac:dyDescent="0.2">
      <c r="A117" s="109"/>
      <c r="B117" s="109"/>
      <c r="C117" s="110" t="s">
        <v>981</v>
      </c>
      <c r="D117" s="111" t="s">
        <v>0</v>
      </c>
      <c r="E117" s="112">
        <v>1</v>
      </c>
      <c r="F117" s="113"/>
      <c r="G117" s="112"/>
    </row>
    <row r="118" spans="1:7" s="115" customFormat="1" x14ac:dyDescent="0.2">
      <c r="A118" s="109"/>
      <c r="B118" s="109"/>
      <c r="C118" s="110" t="s">
        <v>954</v>
      </c>
      <c r="D118" s="111"/>
      <c r="E118" s="112">
        <v>3</v>
      </c>
      <c r="F118" s="113"/>
      <c r="G118" s="112"/>
    </row>
    <row r="119" spans="1:7" s="115" customFormat="1" x14ac:dyDescent="0.2">
      <c r="A119" s="109"/>
      <c r="B119" s="109"/>
      <c r="C119" s="110" t="s">
        <v>982</v>
      </c>
      <c r="D119" s="111" t="s">
        <v>0</v>
      </c>
      <c r="E119" s="112">
        <v>1</v>
      </c>
      <c r="F119" s="113"/>
      <c r="G119" s="112"/>
    </row>
    <row r="120" spans="1:7" s="115" customFormat="1" x14ac:dyDescent="0.2">
      <c r="A120" s="109"/>
      <c r="B120" s="109"/>
      <c r="C120" s="110" t="s">
        <v>966</v>
      </c>
      <c r="D120" s="111" t="s">
        <v>0</v>
      </c>
      <c r="E120" s="112">
        <v>1</v>
      </c>
      <c r="F120" s="113"/>
      <c r="G120" s="112"/>
    </row>
    <row r="121" spans="1:7" s="115" customFormat="1" x14ac:dyDescent="0.2">
      <c r="A121" s="109"/>
      <c r="B121" s="109"/>
      <c r="C121" s="110" t="s">
        <v>955</v>
      </c>
      <c r="D121" s="111" t="s">
        <v>0</v>
      </c>
      <c r="E121" s="112">
        <v>1</v>
      </c>
      <c r="F121" s="113"/>
      <c r="G121" s="112"/>
    </row>
    <row r="122" spans="1:7" s="115" customFormat="1" x14ac:dyDescent="0.2">
      <c r="A122" s="109"/>
      <c r="B122" s="109"/>
      <c r="C122" s="110" t="s">
        <v>983</v>
      </c>
      <c r="D122" s="111" t="s">
        <v>0</v>
      </c>
      <c r="E122" s="112">
        <v>1</v>
      </c>
      <c r="F122" s="113"/>
      <c r="G122" s="112"/>
    </row>
    <row r="123" spans="1:7" s="115" customFormat="1" x14ac:dyDescent="0.2">
      <c r="A123" s="109"/>
      <c r="B123" s="109"/>
      <c r="C123" s="110" t="s">
        <v>984</v>
      </c>
      <c r="D123" s="111" t="s">
        <v>0</v>
      </c>
      <c r="E123" s="112">
        <v>1</v>
      </c>
      <c r="F123" s="113"/>
      <c r="G123" s="112"/>
    </row>
    <row r="124" spans="1:7" s="115" customFormat="1" x14ac:dyDescent="0.2">
      <c r="A124" s="109"/>
      <c r="B124" s="109"/>
      <c r="C124" s="110" t="s">
        <v>972</v>
      </c>
      <c r="D124" s="111" t="s">
        <v>0</v>
      </c>
      <c r="E124" s="112">
        <v>10</v>
      </c>
      <c r="F124" s="113"/>
      <c r="G124" s="112"/>
    </row>
    <row r="125" spans="1:7" s="115" customFormat="1" ht="108" x14ac:dyDescent="0.2">
      <c r="A125" s="109"/>
      <c r="B125" s="109"/>
      <c r="C125" s="110" t="s">
        <v>978</v>
      </c>
      <c r="D125" s="111" t="s">
        <v>0</v>
      </c>
      <c r="E125" s="112">
        <v>1</v>
      </c>
      <c r="F125" s="113"/>
      <c r="G125" s="112"/>
    </row>
    <row r="126" spans="1:7" s="115" customFormat="1" x14ac:dyDescent="0.2">
      <c r="A126" s="109"/>
      <c r="B126" s="109"/>
      <c r="C126" s="110"/>
      <c r="D126" s="111" t="s">
        <v>979</v>
      </c>
      <c r="E126" s="112">
        <v>1</v>
      </c>
      <c r="F126" s="113"/>
      <c r="G126" s="112">
        <f>F126*E126</f>
        <v>0</v>
      </c>
    </row>
    <row r="127" spans="1:7" s="115" customFormat="1" x14ac:dyDescent="0.2">
      <c r="A127" s="109"/>
      <c r="B127" s="109"/>
      <c r="C127" s="110"/>
      <c r="D127" s="111"/>
      <c r="E127" s="112"/>
      <c r="F127" s="113"/>
      <c r="G127" s="112"/>
    </row>
    <row r="128" spans="1:7" s="115" customFormat="1" ht="60" x14ac:dyDescent="0.2">
      <c r="A128" s="109"/>
      <c r="B128" s="109">
        <v>6</v>
      </c>
      <c r="C128" s="110" t="s">
        <v>1097</v>
      </c>
      <c r="D128" s="111"/>
      <c r="E128" s="112"/>
      <c r="F128" s="113"/>
      <c r="G128" s="112"/>
    </row>
    <row r="129" spans="1:7" s="115" customFormat="1" ht="36" x14ac:dyDescent="0.2">
      <c r="A129" s="109"/>
      <c r="B129" s="109"/>
      <c r="C129" s="110" t="s">
        <v>980</v>
      </c>
      <c r="D129" s="111" t="s">
        <v>0</v>
      </c>
      <c r="E129" s="112">
        <v>1</v>
      </c>
      <c r="F129" s="113"/>
      <c r="G129" s="112"/>
    </row>
    <row r="130" spans="1:7" s="115" customFormat="1" x14ac:dyDescent="0.2">
      <c r="A130" s="109"/>
      <c r="B130" s="109"/>
      <c r="C130" s="110" t="s">
        <v>948</v>
      </c>
      <c r="D130" s="111" t="s">
        <v>0</v>
      </c>
      <c r="E130" s="112">
        <v>2</v>
      </c>
      <c r="F130" s="113"/>
      <c r="G130" s="112"/>
    </row>
    <row r="131" spans="1:7" s="115" customFormat="1" x14ac:dyDescent="0.2">
      <c r="A131" s="109"/>
      <c r="B131" s="109"/>
      <c r="C131" s="110" t="s">
        <v>981</v>
      </c>
      <c r="D131" s="111" t="s">
        <v>0</v>
      </c>
      <c r="E131" s="112">
        <v>1</v>
      </c>
      <c r="F131" s="113"/>
      <c r="G131" s="112"/>
    </row>
    <row r="132" spans="1:7" s="115" customFormat="1" x14ac:dyDescent="0.2">
      <c r="A132" s="109"/>
      <c r="B132" s="109"/>
      <c r="C132" s="110" t="s">
        <v>954</v>
      </c>
      <c r="D132" s="111" t="s">
        <v>0</v>
      </c>
      <c r="E132" s="112">
        <v>3</v>
      </c>
      <c r="F132" s="113"/>
      <c r="G132" s="112"/>
    </row>
    <row r="133" spans="1:7" s="115" customFormat="1" x14ac:dyDescent="0.2">
      <c r="A133" s="109"/>
      <c r="B133" s="109"/>
      <c r="C133" s="110" t="s">
        <v>962</v>
      </c>
      <c r="D133" s="111" t="s">
        <v>0</v>
      </c>
      <c r="E133" s="112">
        <v>2</v>
      </c>
      <c r="F133" s="113"/>
      <c r="G133" s="112"/>
    </row>
    <row r="134" spans="1:7" s="114" customFormat="1" x14ac:dyDescent="0.2">
      <c r="A134" s="109" t="s">
        <v>797</v>
      </c>
      <c r="B134" s="109"/>
      <c r="C134" s="110" t="s">
        <v>963</v>
      </c>
      <c r="D134" s="111" t="s">
        <v>0</v>
      </c>
      <c r="E134" s="112">
        <v>2</v>
      </c>
      <c r="F134" s="113"/>
      <c r="G134" s="112"/>
    </row>
    <row r="135" spans="1:7" s="115" customFormat="1" x14ac:dyDescent="0.2">
      <c r="A135" s="109"/>
      <c r="B135" s="109"/>
      <c r="C135" s="110" t="s">
        <v>960</v>
      </c>
      <c r="D135" s="111" t="s">
        <v>0</v>
      </c>
      <c r="E135" s="112">
        <v>24</v>
      </c>
      <c r="F135" s="113"/>
      <c r="G135" s="112"/>
    </row>
    <row r="136" spans="1:7" s="115" customFormat="1" x14ac:dyDescent="0.2">
      <c r="A136" s="109"/>
      <c r="B136" s="109"/>
      <c r="C136" s="110" t="s">
        <v>966</v>
      </c>
      <c r="D136" s="111" t="s">
        <v>0</v>
      </c>
      <c r="E136" s="112">
        <v>1</v>
      </c>
      <c r="F136" s="113"/>
      <c r="G136" s="112"/>
    </row>
    <row r="137" spans="1:7" s="115" customFormat="1" x14ac:dyDescent="0.2">
      <c r="A137" s="109"/>
      <c r="B137" s="109"/>
      <c r="C137" s="110" t="s">
        <v>967</v>
      </c>
      <c r="D137" s="111" t="s">
        <v>0</v>
      </c>
      <c r="E137" s="112">
        <v>1</v>
      </c>
      <c r="F137" s="113"/>
      <c r="G137" s="112"/>
    </row>
    <row r="138" spans="1:7" s="115" customFormat="1" x14ac:dyDescent="0.2">
      <c r="A138" s="109"/>
      <c r="B138" s="109"/>
      <c r="C138" s="110" t="s">
        <v>968</v>
      </c>
      <c r="D138" s="111" t="s">
        <v>0</v>
      </c>
      <c r="E138" s="112">
        <v>1</v>
      </c>
      <c r="F138" s="113"/>
      <c r="G138" s="112"/>
    </row>
    <row r="139" spans="1:7" s="115" customFormat="1" x14ac:dyDescent="0.2">
      <c r="A139" s="109"/>
      <c r="B139" s="109"/>
      <c r="C139" s="110" t="s">
        <v>969</v>
      </c>
      <c r="D139" s="111" t="s">
        <v>0</v>
      </c>
      <c r="E139" s="112">
        <v>1</v>
      </c>
      <c r="F139" s="113"/>
      <c r="G139" s="112"/>
    </row>
    <row r="140" spans="1:7" s="115" customFormat="1" x14ac:dyDescent="0.2">
      <c r="A140" s="109"/>
      <c r="B140" s="109"/>
      <c r="C140" s="110" t="s">
        <v>970</v>
      </c>
      <c r="D140" s="111" t="s">
        <v>0</v>
      </c>
      <c r="E140" s="112">
        <v>1</v>
      </c>
      <c r="F140" s="113"/>
      <c r="G140" s="112"/>
    </row>
    <row r="141" spans="1:7" s="115" customFormat="1" x14ac:dyDescent="0.2">
      <c r="A141" s="109"/>
      <c r="B141" s="109"/>
      <c r="C141" s="110" t="s">
        <v>962</v>
      </c>
      <c r="D141" s="111" t="s">
        <v>0</v>
      </c>
      <c r="E141" s="112">
        <v>1</v>
      </c>
      <c r="F141" s="113"/>
      <c r="G141" s="112"/>
    </row>
    <row r="142" spans="1:7" s="115" customFormat="1" x14ac:dyDescent="0.2">
      <c r="A142" s="109"/>
      <c r="B142" s="109"/>
      <c r="C142" s="110" t="s">
        <v>963</v>
      </c>
      <c r="D142" s="111" t="s">
        <v>0</v>
      </c>
      <c r="E142" s="112">
        <v>1</v>
      </c>
      <c r="F142" s="113"/>
      <c r="G142" s="112"/>
    </row>
    <row r="143" spans="1:7" s="115" customFormat="1" x14ac:dyDescent="0.2">
      <c r="A143" s="109"/>
      <c r="B143" s="109"/>
      <c r="C143" s="110" t="s">
        <v>971</v>
      </c>
      <c r="D143" s="111" t="s">
        <v>0</v>
      </c>
      <c r="E143" s="112">
        <v>6</v>
      </c>
      <c r="F143" s="113"/>
      <c r="G143" s="112"/>
    </row>
    <row r="144" spans="1:7" s="115" customFormat="1" x14ac:dyDescent="0.2">
      <c r="A144" s="109"/>
      <c r="B144" s="109"/>
      <c r="C144" s="110" t="s">
        <v>962</v>
      </c>
      <c r="D144" s="111" t="s">
        <v>0</v>
      </c>
      <c r="E144" s="112">
        <v>1</v>
      </c>
      <c r="F144" s="113"/>
      <c r="G144" s="112"/>
    </row>
    <row r="145" spans="1:7" s="115" customFormat="1" x14ac:dyDescent="0.2">
      <c r="A145" s="109"/>
      <c r="B145" s="109"/>
      <c r="C145" s="110" t="s">
        <v>963</v>
      </c>
      <c r="D145" s="111" t="s">
        <v>0</v>
      </c>
      <c r="E145" s="112">
        <v>1</v>
      </c>
      <c r="F145" s="113"/>
      <c r="G145" s="112"/>
    </row>
    <row r="146" spans="1:7" s="115" customFormat="1" x14ac:dyDescent="0.2">
      <c r="A146" s="109"/>
      <c r="B146" s="109"/>
      <c r="C146" s="110" t="s">
        <v>985</v>
      </c>
      <c r="D146" s="111" t="s">
        <v>0</v>
      </c>
      <c r="E146" s="112">
        <v>9</v>
      </c>
      <c r="F146" s="113"/>
      <c r="G146" s="112"/>
    </row>
    <row r="147" spans="1:7" s="115" customFormat="1" x14ac:dyDescent="0.2">
      <c r="A147" s="109"/>
      <c r="B147" s="109"/>
      <c r="C147" s="110" t="s">
        <v>965</v>
      </c>
      <c r="D147" s="111" t="s">
        <v>0</v>
      </c>
      <c r="E147" s="112">
        <v>4</v>
      </c>
      <c r="F147" s="113"/>
      <c r="G147" s="112"/>
    </row>
    <row r="148" spans="1:7" s="115" customFormat="1" ht="108" x14ac:dyDescent="0.2">
      <c r="A148" s="109"/>
      <c r="B148" s="109"/>
      <c r="C148" s="110" t="s">
        <v>978</v>
      </c>
      <c r="D148" s="111" t="s">
        <v>0</v>
      </c>
      <c r="E148" s="112">
        <v>1</v>
      </c>
      <c r="F148" s="113"/>
      <c r="G148" s="112"/>
    </row>
    <row r="149" spans="1:7" s="115" customFormat="1" x14ac:dyDescent="0.2">
      <c r="A149" s="109"/>
      <c r="B149" s="109"/>
      <c r="C149" s="110"/>
      <c r="D149" s="111" t="s">
        <v>979</v>
      </c>
      <c r="E149" s="112">
        <v>1</v>
      </c>
      <c r="F149" s="113"/>
      <c r="G149" s="112">
        <f>F149*E149</f>
        <v>0</v>
      </c>
    </row>
    <row r="150" spans="1:7" s="115" customFormat="1" x14ac:dyDescent="0.2">
      <c r="A150" s="109"/>
      <c r="B150" s="109"/>
      <c r="C150" s="110"/>
      <c r="D150" s="111"/>
      <c r="E150" s="112"/>
      <c r="F150" s="113"/>
      <c r="G150" s="112"/>
    </row>
    <row r="151" spans="1:7" s="115" customFormat="1" ht="60" x14ac:dyDescent="0.2">
      <c r="A151" s="109"/>
      <c r="B151" s="109">
        <v>7</v>
      </c>
      <c r="C151" s="110" t="s">
        <v>1098</v>
      </c>
      <c r="D151" s="111"/>
      <c r="E151" s="112"/>
      <c r="F151" s="113"/>
      <c r="G151" s="112"/>
    </row>
    <row r="152" spans="1:7" s="115" customFormat="1" ht="36" x14ac:dyDescent="0.2">
      <c r="A152" s="109"/>
      <c r="B152" s="109"/>
      <c r="C152" s="110" t="s">
        <v>980</v>
      </c>
      <c r="D152" s="111" t="s">
        <v>0</v>
      </c>
      <c r="E152" s="112">
        <v>1</v>
      </c>
      <c r="F152" s="113"/>
      <c r="G152" s="112"/>
    </row>
    <row r="153" spans="1:7" s="115" customFormat="1" x14ac:dyDescent="0.2">
      <c r="A153" s="109"/>
      <c r="B153" s="109"/>
      <c r="C153" s="110" t="s">
        <v>948</v>
      </c>
      <c r="D153" s="111" t="s">
        <v>0</v>
      </c>
      <c r="E153" s="112">
        <v>2</v>
      </c>
      <c r="F153" s="113"/>
      <c r="G153" s="112"/>
    </row>
    <row r="154" spans="1:7" s="115" customFormat="1" x14ac:dyDescent="0.2">
      <c r="A154" s="109"/>
      <c r="B154" s="109"/>
      <c r="C154" s="110" t="s">
        <v>981</v>
      </c>
      <c r="D154" s="111" t="s">
        <v>0</v>
      </c>
      <c r="E154" s="112">
        <v>1</v>
      </c>
      <c r="F154" s="113"/>
      <c r="G154" s="112"/>
    </row>
    <row r="155" spans="1:7" s="115" customFormat="1" x14ac:dyDescent="0.2">
      <c r="A155" s="109"/>
      <c r="B155" s="109"/>
      <c r="C155" s="110" t="s">
        <v>954</v>
      </c>
      <c r="D155" s="111" t="s">
        <v>0</v>
      </c>
      <c r="E155" s="112">
        <v>3</v>
      </c>
      <c r="F155" s="113"/>
      <c r="G155" s="112"/>
    </row>
    <row r="156" spans="1:7" s="115" customFormat="1" x14ac:dyDescent="0.2">
      <c r="A156" s="109"/>
      <c r="B156" s="109"/>
      <c r="C156" s="110" t="s">
        <v>962</v>
      </c>
      <c r="D156" s="111" t="s">
        <v>0</v>
      </c>
      <c r="E156" s="112">
        <v>2</v>
      </c>
      <c r="F156" s="113"/>
      <c r="G156" s="112"/>
    </row>
    <row r="157" spans="1:7" s="115" customFormat="1" x14ac:dyDescent="0.2">
      <c r="A157" s="109"/>
      <c r="B157" s="109"/>
      <c r="C157" s="110" t="s">
        <v>963</v>
      </c>
      <c r="D157" s="111" t="s">
        <v>0</v>
      </c>
      <c r="E157" s="112">
        <v>2</v>
      </c>
      <c r="F157" s="113"/>
      <c r="G157" s="112"/>
    </row>
    <row r="158" spans="1:7" s="115" customFormat="1" x14ac:dyDescent="0.2">
      <c r="A158" s="109"/>
      <c r="B158" s="109"/>
      <c r="C158" s="110" t="s">
        <v>960</v>
      </c>
      <c r="D158" s="111" t="s">
        <v>0</v>
      </c>
      <c r="E158" s="112">
        <v>23</v>
      </c>
      <c r="F158" s="113"/>
      <c r="G158" s="112"/>
    </row>
    <row r="159" spans="1:7" s="115" customFormat="1" x14ac:dyDescent="0.2">
      <c r="A159" s="109"/>
      <c r="B159" s="109"/>
      <c r="C159" s="110" t="s">
        <v>966</v>
      </c>
      <c r="D159" s="111" t="s">
        <v>0</v>
      </c>
      <c r="E159" s="112">
        <v>1</v>
      </c>
      <c r="F159" s="113"/>
      <c r="G159" s="112"/>
    </row>
    <row r="160" spans="1:7" s="115" customFormat="1" x14ac:dyDescent="0.2">
      <c r="A160" s="109"/>
      <c r="B160" s="109"/>
      <c r="C160" s="110" t="s">
        <v>967</v>
      </c>
      <c r="D160" s="111" t="s">
        <v>0</v>
      </c>
      <c r="E160" s="112">
        <v>1</v>
      </c>
      <c r="F160" s="113"/>
      <c r="G160" s="112"/>
    </row>
    <row r="161" spans="1:7" s="115" customFormat="1" x14ac:dyDescent="0.2">
      <c r="A161" s="109"/>
      <c r="B161" s="109"/>
      <c r="C161" s="110" t="s">
        <v>968</v>
      </c>
      <c r="D161" s="111" t="s">
        <v>0</v>
      </c>
      <c r="E161" s="112">
        <v>1</v>
      </c>
      <c r="F161" s="113"/>
      <c r="G161" s="112"/>
    </row>
    <row r="162" spans="1:7" s="115" customFormat="1" x14ac:dyDescent="0.2">
      <c r="A162" s="109"/>
      <c r="B162" s="109"/>
      <c r="C162" s="110" t="s">
        <v>969</v>
      </c>
      <c r="D162" s="111" t="s">
        <v>0</v>
      </c>
      <c r="E162" s="112">
        <v>1</v>
      </c>
      <c r="F162" s="113"/>
      <c r="G162" s="112"/>
    </row>
    <row r="163" spans="1:7" s="115" customFormat="1" x14ac:dyDescent="0.2">
      <c r="A163" s="109"/>
      <c r="B163" s="109"/>
      <c r="C163" s="110" t="s">
        <v>970</v>
      </c>
      <c r="D163" s="111" t="s">
        <v>0</v>
      </c>
      <c r="E163" s="112">
        <v>1</v>
      </c>
      <c r="F163" s="113"/>
      <c r="G163" s="112"/>
    </row>
    <row r="164" spans="1:7" s="115" customFormat="1" x14ac:dyDescent="0.2">
      <c r="A164" s="109"/>
      <c r="B164" s="109"/>
      <c r="C164" s="110" t="s">
        <v>962</v>
      </c>
      <c r="D164" s="111" t="s">
        <v>0</v>
      </c>
      <c r="E164" s="112">
        <v>1</v>
      </c>
      <c r="F164" s="113"/>
      <c r="G164" s="112"/>
    </row>
    <row r="165" spans="1:7" s="115" customFormat="1" x14ac:dyDescent="0.2">
      <c r="A165" s="109"/>
      <c r="B165" s="109"/>
      <c r="C165" s="110" t="s">
        <v>963</v>
      </c>
      <c r="D165" s="111" t="s">
        <v>0</v>
      </c>
      <c r="E165" s="112">
        <v>1</v>
      </c>
      <c r="F165" s="113"/>
      <c r="G165" s="112"/>
    </row>
    <row r="166" spans="1:7" s="115" customFormat="1" x14ac:dyDescent="0.2">
      <c r="A166" s="109"/>
      <c r="B166" s="109"/>
      <c r="C166" s="110" t="s">
        <v>971</v>
      </c>
      <c r="D166" s="111" t="s">
        <v>0</v>
      </c>
      <c r="E166" s="112">
        <v>4</v>
      </c>
      <c r="F166" s="113"/>
      <c r="G166" s="112"/>
    </row>
    <row r="167" spans="1:7" s="115" customFormat="1" x14ac:dyDescent="0.2">
      <c r="A167" s="109"/>
      <c r="B167" s="109"/>
      <c r="C167" s="110" t="s">
        <v>962</v>
      </c>
      <c r="D167" s="111" t="s">
        <v>0</v>
      </c>
      <c r="E167" s="112">
        <v>1</v>
      </c>
      <c r="F167" s="113"/>
      <c r="G167" s="112"/>
    </row>
    <row r="168" spans="1:7" s="115" customFormat="1" x14ac:dyDescent="0.2">
      <c r="A168" s="109"/>
      <c r="B168" s="109"/>
      <c r="C168" s="110" t="s">
        <v>963</v>
      </c>
      <c r="D168" s="111" t="s">
        <v>0</v>
      </c>
      <c r="E168" s="112">
        <v>1</v>
      </c>
      <c r="F168" s="113"/>
      <c r="G168" s="112"/>
    </row>
    <row r="169" spans="1:7" s="115" customFormat="1" x14ac:dyDescent="0.2">
      <c r="A169" s="109"/>
      <c r="B169" s="109"/>
      <c r="C169" s="110" t="s">
        <v>985</v>
      </c>
      <c r="D169" s="111" t="s">
        <v>0</v>
      </c>
      <c r="E169" s="112">
        <v>1</v>
      </c>
      <c r="F169" s="113"/>
      <c r="G169" s="112"/>
    </row>
    <row r="170" spans="1:7" s="115" customFormat="1" x14ac:dyDescent="0.2">
      <c r="A170" s="109"/>
      <c r="B170" s="109"/>
      <c r="C170" s="110" t="s">
        <v>965</v>
      </c>
      <c r="D170" s="111" t="s">
        <v>0</v>
      </c>
      <c r="E170" s="112">
        <v>10</v>
      </c>
      <c r="F170" s="113"/>
      <c r="G170" s="112"/>
    </row>
    <row r="171" spans="1:7" s="115" customFormat="1" x14ac:dyDescent="0.2">
      <c r="A171" s="109"/>
      <c r="B171" s="109"/>
      <c r="C171" s="110" t="s">
        <v>971</v>
      </c>
      <c r="D171" s="111" t="s">
        <v>0</v>
      </c>
      <c r="E171" s="112">
        <v>1</v>
      </c>
      <c r="F171" s="113"/>
      <c r="G171" s="112"/>
    </row>
    <row r="172" spans="1:7" s="115" customFormat="1" ht="108" x14ac:dyDescent="0.2">
      <c r="A172" s="109"/>
      <c r="B172" s="109"/>
      <c r="C172" s="110" t="s">
        <v>978</v>
      </c>
      <c r="D172" s="111" t="s">
        <v>0</v>
      </c>
      <c r="E172" s="112">
        <v>1</v>
      </c>
      <c r="F172" s="113"/>
      <c r="G172" s="112"/>
    </row>
    <row r="173" spans="1:7" s="115" customFormat="1" x14ac:dyDescent="0.2">
      <c r="A173" s="109"/>
      <c r="B173" s="109"/>
      <c r="C173" s="110"/>
      <c r="D173" s="111" t="s">
        <v>979</v>
      </c>
      <c r="E173" s="112">
        <v>1</v>
      </c>
      <c r="F173" s="113"/>
      <c r="G173" s="112">
        <f>F173*E173</f>
        <v>0</v>
      </c>
    </row>
    <row r="174" spans="1:7" s="115" customFormat="1" x14ac:dyDescent="0.2">
      <c r="A174" s="109"/>
      <c r="B174" s="109"/>
      <c r="C174" s="110"/>
      <c r="D174" s="111"/>
      <c r="E174" s="112"/>
      <c r="F174" s="113"/>
      <c r="G174" s="112"/>
    </row>
    <row r="175" spans="1:7" s="115" customFormat="1" ht="60" x14ac:dyDescent="0.2">
      <c r="A175" s="109"/>
      <c r="B175" s="109">
        <v>8</v>
      </c>
      <c r="C175" s="110" t="s">
        <v>1099</v>
      </c>
      <c r="D175" s="111"/>
      <c r="E175" s="112"/>
      <c r="F175" s="113"/>
      <c r="G175" s="112"/>
    </row>
    <row r="176" spans="1:7" s="115" customFormat="1" ht="36" x14ac:dyDescent="0.2">
      <c r="A176" s="109"/>
      <c r="B176" s="109"/>
      <c r="C176" s="110" t="s">
        <v>980</v>
      </c>
      <c r="D176" s="111" t="s">
        <v>0</v>
      </c>
      <c r="E176" s="112">
        <v>1</v>
      </c>
      <c r="F176" s="113"/>
      <c r="G176" s="112"/>
    </row>
    <row r="177" spans="1:7" s="115" customFormat="1" x14ac:dyDescent="0.2">
      <c r="A177" s="109"/>
      <c r="B177" s="109"/>
      <c r="C177" s="110" t="s">
        <v>948</v>
      </c>
      <c r="D177" s="111" t="s">
        <v>0</v>
      </c>
      <c r="E177" s="112">
        <v>2</v>
      </c>
      <c r="F177" s="113"/>
      <c r="G177" s="112"/>
    </row>
    <row r="178" spans="1:7" s="115" customFormat="1" x14ac:dyDescent="0.2">
      <c r="A178" s="109"/>
      <c r="B178" s="109"/>
      <c r="C178" s="110" t="s">
        <v>981</v>
      </c>
      <c r="D178" s="111" t="s">
        <v>0</v>
      </c>
      <c r="E178" s="112">
        <v>1</v>
      </c>
      <c r="F178" s="113"/>
      <c r="G178" s="112"/>
    </row>
    <row r="179" spans="1:7" s="115" customFormat="1" x14ac:dyDescent="0.2">
      <c r="A179" s="109"/>
      <c r="B179" s="109"/>
      <c r="C179" s="110" t="s">
        <v>954</v>
      </c>
      <c r="D179" s="111" t="s">
        <v>0</v>
      </c>
      <c r="E179" s="112">
        <v>3</v>
      </c>
      <c r="F179" s="113"/>
      <c r="G179" s="112"/>
    </row>
    <row r="180" spans="1:7" s="115" customFormat="1" x14ac:dyDescent="0.2">
      <c r="A180" s="109"/>
      <c r="B180" s="109"/>
      <c r="C180" s="110" t="s">
        <v>962</v>
      </c>
      <c r="D180" s="111" t="s">
        <v>0</v>
      </c>
      <c r="E180" s="112">
        <v>1</v>
      </c>
      <c r="F180" s="113"/>
      <c r="G180" s="112"/>
    </row>
    <row r="181" spans="1:7" s="115" customFormat="1" x14ac:dyDescent="0.2">
      <c r="A181" s="109"/>
      <c r="B181" s="109"/>
      <c r="C181" s="110" t="s">
        <v>963</v>
      </c>
      <c r="D181" s="111" t="s">
        <v>0</v>
      </c>
      <c r="E181" s="112">
        <v>1</v>
      </c>
      <c r="F181" s="113"/>
      <c r="G181" s="112"/>
    </row>
    <row r="182" spans="1:7" s="115" customFormat="1" x14ac:dyDescent="0.2">
      <c r="A182" s="109"/>
      <c r="B182" s="109"/>
      <c r="C182" s="110" t="s">
        <v>960</v>
      </c>
      <c r="D182" s="111" t="s">
        <v>0</v>
      </c>
      <c r="E182" s="112">
        <v>9</v>
      </c>
      <c r="F182" s="113"/>
      <c r="G182" s="112"/>
    </row>
    <row r="183" spans="1:7" s="115" customFormat="1" x14ac:dyDescent="0.2">
      <c r="A183" s="109"/>
      <c r="B183" s="109"/>
      <c r="C183" s="110" t="s">
        <v>966</v>
      </c>
      <c r="D183" s="111" t="s">
        <v>0</v>
      </c>
      <c r="E183" s="112">
        <v>1</v>
      </c>
      <c r="F183" s="113"/>
      <c r="G183" s="112"/>
    </row>
    <row r="184" spans="1:7" s="115" customFormat="1" x14ac:dyDescent="0.2">
      <c r="A184" s="109"/>
      <c r="B184" s="109"/>
      <c r="C184" s="110" t="s">
        <v>967</v>
      </c>
      <c r="D184" s="111" t="s">
        <v>0</v>
      </c>
      <c r="E184" s="112">
        <v>1</v>
      </c>
      <c r="F184" s="113"/>
      <c r="G184" s="112"/>
    </row>
    <row r="185" spans="1:7" s="115" customFormat="1" x14ac:dyDescent="0.2">
      <c r="A185" s="109"/>
      <c r="B185" s="109"/>
      <c r="C185" s="110" t="s">
        <v>968</v>
      </c>
      <c r="D185" s="111" t="s">
        <v>0</v>
      </c>
      <c r="E185" s="112">
        <v>1</v>
      </c>
      <c r="F185" s="113"/>
      <c r="G185" s="112"/>
    </row>
    <row r="186" spans="1:7" s="115" customFormat="1" x14ac:dyDescent="0.2">
      <c r="A186" s="109"/>
      <c r="B186" s="109"/>
      <c r="C186" s="110" t="s">
        <v>969</v>
      </c>
      <c r="D186" s="111" t="s">
        <v>0</v>
      </c>
      <c r="E186" s="112">
        <v>1</v>
      </c>
      <c r="F186" s="113"/>
      <c r="G186" s="112"/>
    </row>
    <row r="187" spans="1:7" s="115" customFormat="1" x14ac:dyDescent="0.2">
      <c r="A187" s="109"/>
      <c r="B187" s="109"/>
      <c r="C187" s="110" t="s">
        <v>970</v>
      </c>
      <c r="D187" s="111" t="s">
        <v>0</v>
      </c>
      <c r="E187" s="112">
        <v>1</v>
      </c>
      <c r="F187" s="113"/>
      <c r="G187" s="112"/>
    </row>
    <row r="188" spans="1:7" s="115" customFormat="1" x14ac:dyDescent="0.2">
      <c r="A188" s="109"/>
      <c r="B188" s="109"/>
      <c r="C188" s="110" t="s">
        <v>962</v>
      </c>
      <c r="D188" s="111" t="s">
        <v>0</v>
      </c>
      <c r="E188" s="112">
        <v>1</v>
      </c>
      <c r="F188" s="113"/>
      <c r="G188" s="112"/>
    </row>
    <row r="189" spans="1:7" s="115" customFormat="1" x14ac:dyDescent="0.2">
      <c r="A189" s="109"/>
      <c r="B189" s="109"/>
      <c r="C189" s="110" t="s">
        <v>963</v>
      </c>
      <c r="D189" s="111" t="s">
        <v>0</v>
      </c>
      <c r="E189" s="112">
        <v>1</v>
      </c>
      <c r="F189" s="113"/>
      <c r="G189" s="112"/>
    </row>
    <row r="190" spans="1:7" s="115" customFormat="1" x14ac:dyDescent="0.2">
      <c r="A190" s="109"/>
      <c r="B190" s="109"/>
      <c r="C190" s="110" t="s">
        <v>971</v>
      </c>
      <c r="D190" s="111" t="s">
        <v>0</v>
      </c>
      <c r="E190" s="112">
        <v>3</v>
      </c>
      <c r="F190" s="113"/>
      <c r="G190" s="112"/>
    </row>
    <row r="191" spans="1:7" s="115" customFormat="1" x14ac:dyDescent="0.2">
      <c r="A191" s="109"/>
      <c r="B191" s="109"/>
      <c r="C191" s="110" t="s">
        <v>962</v>
      </c>
      <c r="D191" s="111" t="s">
        <v>0</v>
      </c>
      <c r="E191" s="112">
        <v>1</v>
      </c>
      <c r="F191" s="113"/>
      <c r="G191" s="112"/>
    </row>
    <row r="192" spans="1:7" s="115" customFormat="1" x14ac:dyDescent="0.2">
      <c r="A192" s="109"/>
      <c r="B192" s="109"/>
      <c r="C192" s="110" t="s">
        <v>963</v>
      </c>
      <c r="D192" s="111" t="s">
        <v>0</v>
      </c>
      <c r="E192" s="112">
        <v>1</v>
      </c>
      <c r="F192" s="113"/>
      <c r="G192" s="112"/>
    </row>
    <row r="193" spans="1:7" s="115" customFormat="1" x14ac:dyDescent="0.2">
      <c r="A193" s="109"/>
      <c r="B193" s="109"/>
      <c r="C193" s="110" t="s">
        <v>985</v>
      </c>
      <c r="D193" s="111" t="s">
        <v>0</v>
      </c>
      <c r="E193" s="112">
        <v>1</v>
      </c>
      <c r="F193" s="113"/>
      <c r="G193" s="112"/>
    </row>
    <row r="194" spans="1:7" s="115" customFormat="1" x14ac:dyDescent="0.2">
      <c r="A194" s="109"/>
      <c r="B194" s="109"/>
      <c r="C194" s="110" t="s">
        <v>965</v>
      </c>
      <c r="D194" s="111" t="s">
        <v>0</v>
      </c>
      <c r="E194" s="112">
        <v>8</v>
      </c>
      <c r="F194" s="113"/>
      <c r="G194" s="112"/>
    </row>
    <row r="195" spans="1:7" s="115" customFormat="1" x14ac:dyDescent="0.2">
      <c r="A195" s="109"/>
      <c r="B195" s="109"/>
      <c r="C195" s="110" t="s">
        <v>971</v>
      </c>
      <c r="D195" s="111" t="s">
        <v>0</v>
      </c>
      <c r="E195" s="112">
        <v>1</v>
      </c>
      <c r="F195" s="113"/>
      <c r="G195" s="112"/>
    </row>
    <row r="196" spans="1:7" s="115" customFormat="1" ht="108" x14ac:dyDescent="0.2">
      <c r="A196" s="109"/>
      <c r="B196" s="109"/>
      <c r="C196" s="110" t="s">
        <v>978</v>
      </c>
      <c r="D196" s="111" t="s">
        <v>0</v>
      </c>
      <c r="E196" s="112">
        <v>1</v>
      </c>
      <c r="F196" s="113"/>
      <c r="G196" s="112"/>
    </row>
    <row r="197" spans="1:7" s="115" customFormat="1" x14ac:dyDescent="0.2">
      <c r="A197" s="109"/>
      <c r="B197" s="109"/>
      <c r="C197" s="110"/>
      <c r="D197" s="111" t="s">
        <v>979</v>
      </c>
      <c r="E197" s="112">
        <v>1</v>
      </c>
      <c r="F197" s="113"/>
      <c r="G197" s="112">
        <f>F197*E197</f>
        <v>0</v>
      </c>
    </row>
    <row r="198" spans="1:7" s="115" customFormat="1" x14ac:dyDescent="0.2">
      <c r="A198" s="109"/>
      <c r="B198" s="109"/>
      <c r="C198" s="110"/>
      <c r="D198" s="111"/>
      <c r="E198" s="112"/>
      <c r="F198" s="113"/>
      <c r="G198" s="112"/>
    </row>
    <row r="199" spans="1:7" s="115" customFormat="1" ht="60" x14ac:dyDescent="0.2">
      <c r="A199" s="109"/>
      <c r="B199" s="109"/>
      <c r="C199" s="110" t="s">
        <v>986</v>
      </c>
      <c r="D199" s="111"/>
      <c r="E199" s="112"/>
      <c r="F199" s="113"/>
      <c r="G199" s="112"/>
    </row>
    <row r="200" spans="1:7" s="115" customFormat="1" x14ac:dyDescent="0.2">
      <c r="A200" s="109"/>
      <c r="B200" s="109"/>
      <c r="C200" s="110"/>
      <c r="D200" s="111"/>
      <c r="E200" s="112"/>
      <c r="F200" s="113"/>
      <c r="G200" s="112"/>
    </row>
    <row r="201" spans="1:7" s="115" customFormat="1" x14ac:dyDescent="0.2">
      <c r="A201" s="109"/>
      <c r="B201" s="109">
        <v>9</v>
      </c>
      <c r="C201" s="110" t="s">
        <v>987</v>
      </c>
      <c r="D201" s="111" t="s">
        <v>0</v>
      </c>
      <c r="E201" s="112">
        <v>9</v>
      </c>
      <c r="F201" s="113"/>
      <c r="G201" s="112">
        <f>F201*E201</f>
        <v>0</v>
      </c>
    </row>
    <row r="202" spans="1:7" s="115" customFormat="1" x14ac:dyDescent="0.2">
      <c r="A202" s="109"/>
      <c r="B202" s="109"/>
      <c r="C202" s="110"/>
      <c r="D202" s="111"/>
      <c r="E202" s="112"/>
      <c r="F202" s="113"/>
      <c r="G202" s="112"/>
    </row>
    <row r="203" spans="1:7" s="115" customFormat="1" x14ac:dyDescent="0.2">
      <c r="A203" s="109"/>
      <c r="B203" s="109"/>
      <c r="C203" s="110" t="s">
        <v>988</v>
      </c>
      <c r="D203" s="111" t="s">
        <v>0</v>
      </c>
      <c r="E203" s="112">
        <v>2</v>
      </c>
      <c r="F203" s="113"/>
      <c r="G203" s="112">
        <f>F203*E203</f>
        <v>0</v>
      </c>
    </row>
    <row r="204" spans="1:7" s="115" customFormat="1" x14ac:dyDescent="0.2">
      <c r="A204" s="109"/>
      <c r="B204" s="109"/>
      <c r="C204" s="110"/>
      <c r="D204" s="111"/>
      <c r="E204" s="112"/>
      <c r="F204" s="113"/>
      <c r="G204" s="112"/>
    </row>
    <row r="205" spans="1:7" s="115" customFormat="1" x14ac:dyDescent="0.2">
      <c r="A205" s="109"/>
      <c r="B205" s="109">
        <v>10</v>
      </c>
      <c r="C205" s="110" t="s">
        <v>989</v>
      </c>
      <c r="D205" s="111" t="s">
        <v>0</v>
      </c>
      <c r="E205" s="112">
        <v>43</v>
      </c>
      <c r="F205" s="113"/>
      <c r="G205" s="112">
        <f>F205*E205</f>
        <v>0</v>
      </c>
    </row>
    <row r="206" spans="1:7" s="115" customFormat="1" x14ac:dyDescent="0.2">
      <c r="A206" s="109"/>
      <c r="B206" s="109"/>
      <c r="C206" s="110"/>
      <c r="D206" s="111"/>
      <c r="E206" s="112"/>
      <c r="F206" s="113"/>
      <c r="G206" s="112"/>
    </row>
    <row r="207" spans="1:7" s="115" customFormat="1" ht="24" x14ac:dyDescent="0.2">
      <c r="A207" s="109"/>
      <c r="B207" s="109">
        <v>11</v>
      </c>
      <c r="C207" s="110" t="s">
        <v>990</v>
      </c>
      <c r="D207" s="111" t="s">
        <v>0</v>
      </c>
      <c r="E207" s="112">
        <v>6</v>
      </c>
      <c r="F207" s="113"/>
      <c r="G207" s="112">
        <f>F207*E207</f>
        <v>0</v>
      </c>
    </row>
    <row r="208" spans="1:7" s="115" customFormat="1" x14ac:dyDescent="0.2">
      <c r="A208" s="109"/>
      <c r="B208" s="109"/>
      <c r="C208" s="110"/>
      <c r="D208" s="111"/>
      <c r="E208" s="112"/>
      <c r="F208" s="113"/>
      <c r="G208" s="112"/>
    </row>
    <row r="209" spans="1:7" s="115" customFormat="1" ht="24" x14ac:dyDescent="0.2">
      <c r="A209" s="109"/>
      <c r="B209" s="109">
        <v>12</v>
      </c>
      <c r="C209" s="110" t="s">
        <v>991</v>
      </c>
      <c r="D209" s="111" t="s">
        <v>0</v>
      </c>
      <c r="E209" s="112">
        <v>106</v>
      </c>
      <c r="F209" s="113"/>
      <c r="G209" s="112">
        <f>F209*E209</f>
        <v>0</v>
      </c>
    </row>
    <row r="210" spans="1:7" s="115" customFormat="1" x14ac:dyDescent="0.2">
      <c r="A210" s="109"/>
      <c r="B210" s="109"/>
      <c r="C210" s="110"/>
      <c r="D210" s="111"/>
      <c r="E210" s="112"/>
      <c r="F210" s="113"/>
      <c r="G210" s="112"/>
    </row>
    <row r="211" spans="1:7" s="115" customFormat="1" ht="24" x14ac:dyDescent="0.2">
      <c r="A211" s="109"/>
      <c r="B211" s="109">
        <v>13</v>
      </c>
      <c r="C211" s="110" t="s">
        <v>992</v>
      </c>
      <c r="D211" s="111" t="s">
        <v>0</v>
      </c>
      <c r="E211" s="112">
        <v>26</v>
      </c>
      <c r="F211" s="113"/>
      <c r="G211" s="112">
        <f>F211*E211</f>
        <v>0</v>
      </c>
    </row>
    <row r="212" spans="1:7" s="115" customFormat="1" x14ac:dyDescent="0.2">
      <c r="A212" s="109"/>
      <c r="B212" s="109"/>
      <c r="C212" s="110"/>
      <c r="D212" s="111"/>
      <c r="E212" s="112"/>
      <c r="F212" s="113"/>
      <c r="G212" s="112"/>
    </row>
    <row r="213" spans="1:7" s="115" customFormat="1" ht="24" x14ac:dyDescent="0.2">
      <c r="A213" s="109"/>
      <c r="B213" s="109">
        <v>14</v>
      </c>
      <c r="C213" s="110" t="s">
        <v>993</v>
      </c>
      <c r="D213" s="111" t="s">
        <v>0</v>
      </c>
      <c r="E213" s="112">
        <v>9</v>
      </c>
      <c r="F213" s="113"/>
      <c r="G213" s="112">
        <f>F213*E213</f>
        <v>0</v>
      </c>
    </row>
    <row r="214" spans="1:7" s="115" customFormat="1" x14ac:dyDescent="0.2">
      <c r="A214" s="109"/>
      <c r="B214" s="109"/>
      <c r="C214" s="110"/>
      <c r="D214" s="111"/>
      <c r="E214" s="112"/>
      <c r="F214" s="113"/>
      <c r="G214" s="112"/>
    </row>
    <row r="215" spans="1:7" s="115" customFormat="1" ht="24" x14ac:dyDescent="0.2">
      <c r="A215" s="109"/>
      <c r="B215" s="109">
        <v>15</v>
      </c>
      <c r="C215" s="110" t="s">
        <v>994</v>
      </c>
      <c r="D215" s="111" t="s">
        <v>0</v>
      </c>
      <c r="E215" s="112">
        <v>5</v>
      </c>
      <c r="F215" s="113"/>
      <c r="G215" s="112">
        <f>F215*E215</f>
        <v>0</v>
      </c>
    </row>
    <row r="216" spans="1:7" s="115" customFormat="1" x14ac:dyDescent="0.2">
      <c r="A216" s="109"/>
      <c r="B216" s="109"/>
      <c r="C216" s="110"/>
      <c r="D216" s="111"/>
      <c r="E216" s="112"/>
      <c r="F216" s="113"/>
      <c r="G216" s="112"/>
    </row>
    <row r="217" spans="1:7" s="115" customFormat="1" ht="24" x14ac:dyDescent="0.2">
      <c r="A217" s="109"/>
      <c r="B217" s="109">
        <v>16</v>
      </c>
      <c r="C217" s="110" t="s">
        <v>995</v>
      </c>
      <c r="D217" s="111" t="s">
        <v>0</v>
      </c>
      <c r="E217" s="112">
        <v>1</v>
      </c>
      <c r="F217" s="113"/>
      <c r="G217" s="112">
        <f>F217*E217</f>
        <v>0</v>
      </c>
    </row>
    <row r="218" spans="1:7" s="115" customFormat="1" x14ac:dyDescent="0.2">
      <c r="A218" s="109"/>
      <c r="B218" s="109"/>
      <c r="C218" s="110"/>
      <c r="D218" s="111"/>
      <c r="E218" s="112"/>
      <c r="F218" s="113"/>
      <c r="G218" s="112"/>
    </row>
    <row r="219" spans="1:7" s="115" customFormat="1" ht="36" x14ac:dyDescent="0.2">
      <c r="A219" s="109"/>
      <c r="B219" s="109">
        <v>17</v>
      </c>
      <c r="C219" s="110" t="s">
        <v>996</v>
      </c>
      <c r="D219" s="111" t="s">
        <v>0</v>
      </c>
      <c r="E219" s="112">
        <v>1</v>
      </c>
      <c r="F219" s="113"/>
      <c r="G219" s="112">
        <f>F219*E219</f>
        <v>0</v>
      </c>
    </row>
    <row r="220" spans="1:7" s="115" customFormat="1" x14ac:dyDescent="0.2">
      <c r="A220" s="109"/>
      <c r="B220" s="109"/>
      <c r="C220" s="110"/>
      <c r="D220" s="111"/>
      <c r="E220" s="112"/>
      <c r="F220" s="113"/>
      <c r="G220" s="112"/>
    </row>
    <row r="221" spans="1:7" s="115" customFormat="1" ht="24" x14ac:dyDescent="0.2">
      <c r="A221" s="109"/>
      <c r="B221" s="109">
        <v>18</v>
      </c>
      <c r="C221" s="110" t="s">
        <v>997</v>
      </c>
      <c r="D221" s="111" t="s">
        <v>0</v>
      </c>
      <c r="E221" s="112">
        <v>6</v>
      </c>
      <c r="F221" s="113"/>
      <c r="G221" s="112">
        <f>F221*E221</f>
        <v>0</v>
      </c>
    </row>
    <row r="222" spans="1:7" s="115" customFormat="1" x14ac:dyDescent="0.2">
      <c r="A222" s="109"/>
      <c r="B222" s="109"/>
      <c r="C222" s="110"/>
      <c r="D222" s="111"/>
      <c r="E222" s="112"/>
      <c r="F222" s="113"/>
      <c r="G222" s="112"/>
    </row>
    <row r="223" spans="1:7" s="115" customFormat="1" ht="24" x14ac:dyDescent="0.2">
      <c r="A223" s="109"/>
      <c r="B223" s="109">
        <v>19</v>
      </c>
      <c r="C223" s="110" t="s">
        <v>998</v>
      </c>
      <c r="D223" s="111" t="s">
        <v>0</v>
      </c>
      <c r="E223" s="112">
        <v>6</v>
      </c>
      <c r="F223" s="113"/>
      <c r="G223" s="112">
        <f>F223*E223</f>
        <v>0</v>
      </c>
    </row>
    <row r="224" spans="1:7" s="115" customFormat="1" x14ac:dyDescent="0.2">
      <c r="A224" s="109"/>
      <c r="B224" s="109"/>
      <c r="C224" s="110"/>
      <c r="D224" s="111"/>
      <c r="E224" s="112"/>
      <c r="F224" s="113"/>
      <c r="G224" s="112"/>
    </row>
    <row r="225" spans="1:7" s="115" customFormat="1" ht="36" x14ac:dyDescent="0.2">
      <c r="A225" s="109"/>
      <c r="B225" s="109">
        <v>20</v>
      </c>
      <c r="C225" s="110" t="s">
        <v>999</v>
      </c>
      <c r="D225" s="111" t="s">
        <v>0</v>
      </c>
      <c r="E225" s="112">
        <v>105</v>
      </c>
      <c r="F225" s="113"/>
      <c r="G225" s="112">
        <f>F225*E225</f>
        <v>0</v>
      </c>
    </row>
    <row r="226" spans="1:7" s="115" customFormat="1" x14ac:dyDescent="0.2">
      <c r="A226" s="109"/>
      <c r="B226" s="109"/>
      <c r="C226" s="110"/>
      <c r="D226" s="111"/>
      <c r="E226" s="112"/>
      <c r="F226" s="113"/>
      <c r="G226" s="112"/>
    </row>
    <row r="227" spans="1:7" s="115" customFormat="1" ht="24" x14ac:dyDescent="0.2">
      <c r="A227" s="109"/>
      <c r="B227" s="109">
        <v>21</v>
      </c>
      <c r="C227" s="110" t="s">
        <v>1000</v>
      </c>
      <c r="D227" s="111" t="s">
        <v>0</v>
      </c>
      <c r="E227" s="112">
        <v>11</v>
      </c>
      <c r="F227" s="113"/>
      <c r="G227" s="112">
        <f>F227*E227</f>
        <v>0</v>
      </c>
    </row>
    <row r="228" spans="1:7" s="115" customFormat="1" x14ac:dyDescent="0.2">
      <c r="A228" s="109"/>
      <c r="B228" s="109"/>
      <c r="C228" s="110"/>
      <c r="D228" s="111"/>
      <c r="E228" s="112"/>
      <c r="F228" s="113"/>
      <c r="G228" s="112"/>
    </row>
    <row r="229" spans="1:7" s="115" customFormat="1" ht="24" x14ac:dyDescent="0.2">
      <c r="A229" s="109"/>
      <c r="B229" s="109">
        <v>22</v>
      </c>
      <c r="C229" s="110" t="s">
        <v>1001</v>
      </c>
      <c r="D229" s="111" t="s">
        <v>0</v>
      </c>
      <c r="E229" s="112">
        <v>41</v>
      </c>
      <c r="F229" s="113"/>
      <c r="G229" s="112">
        <f>F229*E229</f>
        <v>0</v>
      </c>
    </row>
    <row r="230" spans="1:7" s="115" customFormat="1" x14ac:dyDescent="0.2">
      <c r="A230" s="109"/>
      <c r="B230" s="109"/>
      <c r="C230" s="110"/>
      <c r="D230" s="111"/>
      <c r="E230" s="112"/>
      <c r="F230" s="113"/>
      <c r="G230" s="112"/>
    </row>
    <row r="231" spans="1:7" s="115" customFormat="1" ht="36" x14ac:dyDescent="0.2">
      <c r="A231" s="109"/>
      <c r="B231" s="109">
        <v>23</v>
      </c>
      <c r="C231" s="110" t="s">
        <v>1002</v>
      </c>
      <c r="D231" s="111" t="s">
        <v>14</v>
      </c>
      <c r="E231" s="112">
        <v>35</v>
      </c>
      <c r="F231" s="113"/>
      <c r="G231" s="112">
        <f>F231*E231</f>
        <v>0</v>
      </c>
    </row>
    <row r="232" spans="1:7" s="115" customFormat="1" x14ac:dyDescent="0.2">
      <c r="A232" s="109"/>
      <c r="B232" s="109"/>
      <c r="C232" s="110"/>
      <c r="D232" s="111"/>
      <c r="E232" s="112"/>
      <c r="F232" s="113"/>
      <c r="G232" s="112"/>
    </row>
    <row r="233" spans="1:7" s="115" customFormat="1" ht="36" x14ac:dyDescent="0.2">
      <c r="A233" s="109"/>
      <c r="B233" s="109">
        <v>24</v>
      </c>
      <c r="C233" s="110" t="s">
        <v>1003</v>
      </c>
      <c r="D233" s="111" t="s">
        <v>14</v>
      </c>
      <c r="E233" s="112">
        <v>75</v>
      </c>
      <c r="F233" s="113"/>
      <c r="G233" s="112">
        <f>F233*E233</f>
        <v>0</v>
      </c>
    </row>
    <row r="234" spans="1:7" s="115" customFormat="1" x14ac:dyDescent="0.2">
      <c r="A234" s="109"/>
      <c r="B234" s="109"/>
      <c r="C234" s="110"/>
      <c r="D234" s="111"/>
      <c r="E234" s="112"/>
      <c r="F234" s="113"/>
      <c r="G234" s="112"/>
    </row>
    <row r="235" spans="1:7" s="115" customFormat="1" ht="36" x14ac:dyDescent="0.2">
      <c r="A235" s="109"/>
      <c r="B235" s="109">
        <v>25</v>
      </c>
      <c r="C235" s="110" t="s">
        <v>1004</v>
      </c>
      <c r="D235" s="111" t="s">
        <v>14</v>
      </c>
      <c r="E235" s="112">
        <v>60</v>
      </c>
      <c r="F235" s="113"/>
      <c r="G235" s="112">
        <f>F235*E235</f>
        <v>0</v>
      </c>
    </row>
    <row r="236" spans="1:7" s="115" customFormat="1" x14ac:dyDescent="0.2">
      <c r="A236" s="109"/>
      <c r="B236" s="109"/>
      <c r="C236" s="110"/>
      <c r="D236" s="111"/>
      <c r="E236" s="112"/>
      <c r="F236" s="113"/>
      <c r="G236" s="112"/>
    </row>
    <row r="237" spans="1:7" s="115" customFormat="1" ht="36" x14ac:dyDescent="0.2">
      <c r="A237" s="109"/>
      <c r="B237" s="109"/>
      <c r="C237" s="110" t="s">
        <v>1005</v>
      </c>
      <c r="D237" s="111"/>
      <c r="E237" s="112"/>
      <c r="F237" s="113"/>
      <c r="G237" s="112"/>
    </row>
    <row r="238" spans="1:7" s="115" customFormat="1" x14ac:dyDescent="0.2">
      <c r="A238" s="109"/>
      <c r="B238" s="109"/>
      <c r="C238" s="110"/>
      <c r="D238" s="111"/>
      <c r="E238" s="112"/>
      <c r="F238" s="113"/>
      <c r="G238" s="112"/>
    </row>
    <row r="239" spans="1:7" s="115" customFormat="1" x14ac:dyDescent="0.2">
      <c r="A239" s="109"/>
      <c r="B239" s="109">
        <v>31</v>
      </c>
      <c r="C239" s="110" t="s">
        <v>1006</v>
      </c>
      <c r="D239" s="111" t="s">
        <v>14</v>
      </c>
      <c r="E239" s="112">
        <v>65</v>
      </c>
      <c r="F239" s="113"/>
      <c r="G239" s="112">
        <f>F239*E239</f>
        <v>0</v>
      </c>
    </row>
    <row r="240" spans="1:7" s="115" customFormat="1" x14ac:dyDescent="0.2">
      <c r="A240" s="109"/>
      <c r="B240" s="109"/>
      <c r="C240" s="110"/>
      <c r="D240" s="111"/>
      <c r="E240" s="112"/>
      <c r="F240" s="113"/>
      <c r="G240" s="112"/>
    </row>
    <row r="241" spans="1:7" s="115" customFormat="1" x14ac:dyDescent="0.2">
      <c r="A241" s="109"/>
      <c r="B241" s="109">
        <v>32</v>
      </c>
      <c r="C241" s="110" t="s">
        <v>1007</v>
      </c>
      <c r="D241" s="111" t="s">
        <v>14</v>
      </c>
      <c r="E241" s="112">
        <v>25</v>
      </c>
      <c r="F241" s="113"/>
      <c r="G241" s="112">
        <f>F241*E241</f>
        <v>0</v>
      </c>
    </row>
    <row r="242" spans="1:7" s="115" customFormat="1" x14ac:dyDescent="0.2">
      <c r="A242" s="109"/>
      <c r="B242" s="109"/>
      <c r="C242" s="110"/>
      <c r="D242" s="111"/>
      <c r="E242" s="112"/>
      <c r="F242" s="113"/>
      <c r="G242" s="112"/>
    </row>
    <row r="243" spans="1:7" s="115" customFormat="1" x14ac:dyDescent="0.2">
      <c r="A243" s="109"/>
      <c r="B243" s="109">
        <v>33</v>
      </c>
      <c r="C243" s="110" t="s">
        <v>1008</v>
      </c>
      <c r="D243" s="111" t="s">
        <v>14</v>
      </c>
      <c r="E243" s="112">
        <v>2950</v>
      </c>
      <c r="F243" s="113"/>
      <c r="G243" s="112">
        <f>F243*E243</f>
        <v>0</v>
      </c>
    </row>
    <row r="244" spans="1:7" s="115" customFormat="1" x14ac:dyDescent="0.2">
      <c r="A244" s="109"/>
      <c r="B244" s="109"/>
      <c r="C244" s="110"/>
      <c r="D244" s="111"/>
      <c r="E244" s="112"/>
      <c r="F244" s="113"/>
      <c r="G244" s="112"/>
    </row>
    <row r="245" spans="1:7" s="115" customFormat="1" x14ac:dyDescent="0.2">
      <c r="A245" s="109"/>
      <c r="B245" s="109">
        <v>34</v>
      </c>
      <c r="C245" s="110" t="s">
        <v>1009</v>
      </c>
      <c r="D245" s="111" t="s">
        <v>14</v>
      </c>
      <c r="E245" s="112">
        <v>3150</v>
      </c>
      <c r="F245" s="113"/>
      <c r="G245" s="112">
        <f>F245*E245</f>
        <v>0</v>
      </c>
    </row>
    <row r="246" spans="1:7" s="115" customFormat="1" x14ac:dyDescent="0.2">
      <c r="A246" s="109"/>
      <c r="B246" s="109"/>
      <c r="C246" s="110"/>
      <c r="D246" s="111"/>
      <c r="E246" s="112"/>
      <c r="F246" s="113"/>
      <c r="G246" s="112"/>
    </row>
    <row r="247" spans="1:7" s="115" customFormat="1" x14ac:dyDescent="0.2">
      <c r="A247" s="109"/>
      <c r="B247" s="109">
        <v>35</v>
      </c>
      <c r="C247" s="110" t="s">
        <v>1010</v>
      </c>
      <c r="D247" s="111" t="s">
        <v>14</v>
      </c>
      <c r="E247" s="112">
        <v>295</v>
      </c>
      <c r="F247" s="113"/>
      <c r="G247" s="112">
        <f>F247*E247</f>
        <v>0</v>
      </c>
    </row>
    <row r="248" spans="1:7" s="115" customFormat="1" x14ac:dyDescent="0.2">
      <c r="A248" s="109"/>
      <c r="B248" s="109"/>
      <c r="C248" s="110"/>
      <c r="D248" s="111"/>
      <c r="E248" s="112"/>
      <c r="F248" s="113"/>
      <c r="G248" s="112"/>
    </row>
    <row r="249" spans="1:7" s="115" customFormat="1" x14ac:dyDescent="0.2">
      <c r="A249" s="109"/>
      <c r="B249" s="109">
        <v>36</v>
      </c>
      <c r="C249" s="110" t="s">
        <v>1011</v>
      </c>
      <c r="D249" s="111" t="s">
        <v>14</v>
      </c>
      <c r="E249" s="112">
        <v>45</v>
      </c>
      <c r="F249" s="113"/>
      <c r="G249" s="112">
        <f>F249*E249</f>
        <v>0</v>
      </c>
    </row>
    <row r="250" spans="1:7" s="115" customFormat="1" x14ac:dyDescent="0.2">
      <c r="A250" s="109"/>
      <c r="B250" s="109"/>
      <c r="C250" s="110"/>
      <c r="D250" s="111"/>
      <c r="E250" s="112"/>
      <c r="F250" s="113"/>
      <c r="G250" s="112"/>
    </row>
    <row r="251" spans="1:7" s="115" customFormat="1" x14ac:dyDescent="0.2">
      <c r="A251" s="109"/>
      <c r="B251" s="109">
        <v>37</v>
      </c>
      <c r="C251" s="110" t="s">
        <v>1012</v>
      </c>
      <c r="D251" s="111" t="s">
        <v>14</v>
      </c>
      <c r="E251" s="112">
        <v>820</v>
      </c>
      <c r="F251" s="113"/>
      <c r="G251" s="112">
        <f>F251*E251</f>
        <v>0</v>
      </c>
    </row>
    <row r="252" spans="1:7" s="115" customFormat="1" x14ac:dyDescent="0.2">
      <c r="A252" s="109"/>
      <c r="B252" s="109"/>
      <c r="C252" s="110"/>
      <c r="D252" s="111"/>
      <c r="E252" s="112"/>
      <c r="F252" s="113"/>
      <c r="G252" s="112"/>
    </row>
    <row r="253" spans="1:7" s="115" customFormat="1" x14ac:dyDescent="0.2">
      <c r="A253" s="109"/>
      <c r="B253" s="109">
        <v>38</v>
      </c>
      <c r="C253" s="110" t="s">
        <v>1013</v>
      </c>
      <c r="D253" s="111" t="s">
        <v>14</v>
      </c>
      <c r="E253" s="112">
        <v>35</v>
      </c>
      <c r="F253" s="113"/>
      <c r="G253" s="112">
        <f>F253*E253</f>
        <v>0</v>
      </c>
    </row>
    <row r="254" spans="1:7" s="115" customFormat="1" x14ac:dyDescent="0.2">
      <c r="A254" s="109"/>
      <c r="B254" s="109"/>
      <c r="C254" s="110"/>
      <c r="D254" s="111"/>
      <c r="E254" s="112"/>
      <c r="F254" s="113"/>
      <c r="G254" s="112"/>
    </row>
    <row r="255" spans="1:7" s="115" customFormat="1" x14ac:dyDescent="0.2">
      <c r="A255" s="109"/>
      <c r="B255" s="109">
        <v>39</v>
      </c>
      <c r="C255" s="110" t="s">
        <v>1014</v>
      </c>
      <c r="D255" s="111" t="s">
        <v>14</v>
      </c>
      <c r="E255" s="112">
        <v>38</v>
      </c>
      <c r="F255" s="113"/>
      <c r="G255" s="112">
        <f>F255*E255</f>
        <v>0</v>
      </c>
    </row>
    <row r="256" spans="1:7" s="115" customFormat="1" x14ac:dyDescent="0.2">
      <c r="A256" s="109"/>
      <c r="B256" s="109"/>
      <c r="C256" s="110"/>
      <c r="D256" s="111"/>
      <c r="E256" s="112"/>
      <c r="F256" s="113"/>
      <c r="G256" s="112"/>
    </row>
    <row r="257" spans="1:7" s="115" customFormat="1" x14ac:dyDescent="0.2">
      <c r="A257" s="109"/>
      <c r="B257" s="109">
        <v>40</v>
      </c>
      <c r="C257" s="110" t="s">
        <v>1015</v>
      </c>
      <c r="D257" s="111" t="s">
        <v>14</v>
      </c>
      <c r="E257" s="112">
        <v>95</v>
      </c>
      <c r="F257" s="113"/>
      <c r="G257" s="112">
        <f>F257*E257</f>
        <v>0</v>
      </c>
    </row>
    <row r="258" spans="1:7" s="115" customFormat="1" x14ac:dyDescent="0.2">
      <c r="A258" s="109"/>
      <c r="B258" s="109"/>
      <c r="C258" s="110"/>
      <c r="D258" s="111"/>
      <c r="E258" s="112"/>
      <c r="F258" s="113"/>
      <c r="G258" s="112"/>
    </row>
    <row r="259" spans="1:7" s="115" customFormat="1" ht="24" x14ac:dyDescent="0.2">
      <c r="A259" s="109"/>
      <c r="B259" s="109">
        <v>41</v>
      </c>
      <c r="C259" s="110" t="s">
        <v>1016</v>
      </c>
      <c r="D259" s="111" t="s">
        <v>14</v>
      </c>
      <c r="E259" s="112">
        <v>310</v>
      </c>
      <c r="F259" s="113"/>
      <c r="G259" s="112">
        <f>F259*E259</f>
        <v>0</v>
      </c>
    </row>
    <row r="260" spans="1:7" s="115" customFormat="1" x14ac:dyDescent="0.2">
      <c r="A260" s="109"/>
      <c r="B260" s="109"/>
      <c r="C260" s="110"/>
      <c r="D260" s="111"/>
      <c r="E260" s="112"/>
      <c r="F260" s="113"/>
      <c r="G260" s="112"/>
    </row>
    <row r="261" spans="1:7" s="115" customFormat="1" ht="24" x14ac:dyDescent="0.2">
      <c r="A261" s="109"/>
      <c r="B261" s="109">
        <v>42</v>
      </c>
      <c r="C261" s="110" t="s">
        <v>1017</v>
      </c>
      <c r="D261" s="111" t="s">
        <v>14</v>
      </c>
      <c r="E261" s="112">
        <v>280</v>
      </c>
      <c r="F261" s="113"/>
      <c r="G261" s="112">
        <f>F261*E261</f>
        <v>0</v>
      </c>
    </row>
    <row r="262" spans="1:7" s="115" customFormat="1" x14ac:dyDescent="0.2">
      <c r="A262" s="109"/>
      <c r="B262" s="109"/>
      <c r="C262" s="110"/>
      <c r="D262" s="111"/>
      <c r="E262" s="112"/>
      <c r="F262" s="113"/>
      <c r="G262" s="112"/>
    </row>
    <row r="263" spans="1:7" s="115" customFormat="1" x14ac:dyDescent="0.2">
      <c r="A263" s="109"/>
      <c r="B263" s="109">
        <v>43</v>
      </c>
      <c r="C263" s="110" t="s">
        <v>1018</v>
      </c>
      <c r="D263" s="111" t="s">
        <v>14</v>
      </c>
      <c r="E263" s="112">
        <v>2350</v>
      </c>
      <c r="F263" s="113"/>
      <c r="G263" s="112">
        <f>F263*E263</f>
        <v>0</v>
      </c>
    </row>
    <row r="264" spans="1:7" s="115" customFormat="1" x14ac:dyDescent="0.2">
      <c r="A264" s="109"/>
      <c r="B264" s="109"/>
      <c r="C264" s="110"/>
      <c r="D264" s="111"/>
      <c r="E264" s="112"/>
      <c r="F264" s="113"/>
      <c r="G264" s="112"/>
    </row>
    <row r="265" spans="1:7" s="115" customFormat="1" x14ac:dyDescent="0.2">
      <c r="A265" s="109"/>
      <c r="B265" s="109">
        <v>44</v>
      </c>
      <c r="C265" s="110" t="s">
        <v>1019</v>
      </c>
      <c r="D265" s="111" t="s">
        <v>14</v>
      </c>
      <c r="E265" s="112">
        <v>65</v>
      </c>
      <c r="F265" s="113"/>
      <c r="G265" s="112">
        <f>F265*E265</f>
        <v>0</v>
      </c>
    </row>
    <row r="266" spans="1:7" s="115" customFormat="1" x14ac:dyDescent="0.2">
      <c r="A266" s="109"/>
      <c r="B266" s="109"/>
      <c r="C266" s="110"/>
      <c r="D266" s="111"/>
      <c r="E266" s="112"/>
      <c r="F266" s="113"/>
      <c r="G266" s="112"/>
    </row>
    <row r="267" spans="1:7" s="115" customFormat="1" x14ac:dyDescent="0.2">
      <c r="A267" s="109"/>
      <c r="B267" s="109">
        <v>45</v>
      </c>
      <c r="C267" s="110" t="s">
        <v>1020</v>
      </c>
      <c r="D267" s="111" t="s">
        <v>14</v>
      </c>
      <c r="E267" s="112">
        <v>35</v>
      </c>
      <c r="F267" s="113"/>
      <c r="G267" s="112">
        <f>F267*E267</f>
        <v>0</v>
      </c>
    </row>
    <row r="268" spans="1:7" s="115" customFormat="1" x14ac:dyDescent="0.2">
      <c r="A268" s="109"/>
      <c r="B268" s="109"/>
      <c r="C268" s="110"/>
      <c r="D268" s="111"/>
      <c r="E268" s="112"/>
      <c r="F268" s="113"/>
      <c r="G268" s="112"/>
    </row>
    <row r="269" spans="1:7" s="115" customFormat="1" x14ac:dyDescent="0.2">
      <c r="A269" s="109"/>
      <c r="B269" s="109">
        <v>46</v>
      </c>
      <c r="C269" s="110" t="s">
        <v>1021</v>
      </c>
      <c r="D269" s="111" t="s">
        <v>14</v>
      </c>
      <c r="E269" s="112">
        <v>35</v>
      </c>
      <c r="F269" s="113"/>
      <c r="G269" s="112">
        <f>F269*E269</f>
        <v>0</v>
      </c>
    </row>
    <row r="270" spans="1:7" s="115" customFormat="1" x14ac:dyDescent="0.2">
      <c r="A270" s="109"/>
      <c r="B270" s="109"/>
      <c r="C270" s="110"/>
      <c r="D270" s="111"/>
      <c r="E270" s="112"/>
      <c r="F270" s="113"/>
      <c r="G270" s="112"/>
    </row>
    <row r="271" spans="1:7" s="115" customFormat="1" ht="48" x14ac:dyDescent="0.2">
      <c r="A271" s="109"/>
      <c r="B271" s="109">
        <v>47</v>
      </c>
      <c r="C271" s="110" t="s">
        <v>1022</v>
      </c>
      <c r="D271" s="111" t="s">
        <v>0</v>
      </c>
      <c r="E271" s="112">
        <v>7</v>
      </c>
      <c r="F271" s="113"/>
      <c r="G271" s="112">
        <f>F271*E271</f>
        <v>0</v>
      </c>
    </row>
    <row r="272" spans="1:7" s="115" customFormat="1" x14ac:dyDescent="0.2">
      <c r="A272" s="109"/>
      <c r="B272" s="109"/>
      <c r="C272" s="110"/>
      <c r="D272" s="111"/>
      <c r="E272" s="112"/>
      <c r="F272" s="113"/>
      <c r="G272" s="112"/>
    </row>
    <row r="273" spans="1:7" s="115" customFormat="1" x14ac:dyDescent="0.2">
      <c r="A273" s="109"/>
      <c r="B273" s="109">
        <v>48</v>
      </c>
      <c r="C273" s="110" t="s">
        <v>1023</v>
      </c>
      <c r="D273" s="111"/>
      <c r="E273" s="112"/>
      <c r="F273" s="113"/>
      <c r="G273" s="112"/>
    </row>
    <row r="274" spans="1:7" s="115" customFormat="1" x14ac:dyDescent="0.2">
      <c r="A274" s="109"/>
      <c r="B274" s="109"/>
      <c r="C274" s="110" t="s">
        <v>1024</v>
      </c>
      <c r="D274" s="111" t="s">
        <v>0</v>
      </c>
      <c r="E274" s="112">
        <v>1</v>
      </c>
      <c r="F274" s="113"/>
      <c r="G274" s="112"/>
    </row>
    <row r="275" spans="1:7" s="115" customFormat="1" x14ac:dyDescent="0.2">
      <c r="A275" s="109"/>
      <c r="B275" s="109"/>
      <c r="C275" s="110" t="s">
        <v>1025</v>
      </c>
      <c r="D275" s="111" t="s">
        <v>0</v>
      </c>
      <c r="E275" s="112">
        <v>1</v>
      </c>
      <c r="F275" s="113"/>
      <c r="G275" s="112"/>
    </row>
    <row r="276" spans="1:7" s="115" customFormat="1" x14ac:dyDescent="0.2">
      <c r="A276" s="109"/>
      <c r="B276" s="109"/>
      <c r="C276" s="110" t="s">
        <v>1026</v>
      </c>
      <c r="D276" s="111" t="s">
        <v>0</v>
      </c>
      <c r="E276" s="112">
        <v>1</v>
      </c>
      <c r="F276" s="113"/>
      <c r="G276" s="112"/>
    </row>
    <row r="277" spans="1:7" s="115" customFormat="1" x14ac:dyDescent="0.2">
      <c r="A277" s="109"/>
      <c r="B277" s="109"/>
      <c r="C277" s="110" t="s">
        <v>1027</v>
      </c>
      <c r="D277" s="111" t="s">
        <v>0</v>
      </c>
      <c r="E277" s="112">
        <v>1</v>
      </c>
      <c r="F277" s="113"/>
      <c r="G277" s="112"/>
    </row>
    <row r="278" spans="1:7" s="115" customFormat="1" ht="24" x14ac:dyDescent="0.2">
      <c r="A278" s="109"/>
      <c r="B278" s="109"/>
      <c r="C278" s="110" t="s">
        <v>1028</v>
      </c>
      <c r="D278" s="111" t="s">
        <v>0</v>
      </c>
      <c r="E278" s="112">
        <v>1</v>
      </c>
      <c r="F278" s="113"/>
      <c r="G278" s="112"/>
    </row>
    <row r="279" spans="1:7" s="115" customFormat="1" x14ac:dyDescent="0.2">
      <c r="A279" s="109"/>
      <c r="B279" s="109"/>
      <c r="C279" s="110" t="s">
        <v>1029</v>
      </c>
      <c r="D279" s="111" t="s">
        <v>3</v>
      </c>
      <c r="E279" s="112">
        <v>1</v>
      </c>
      <c r="F279" s="113"/>
      <c r="G279" s="112"/>
    </row>
    <row r="280" spans="1:7" s="115" customFormat="1" x14ac:dyDescent="0.2">
      <c r="A280" s="109"/>
      <c r="B280" s="109"/>
      <c r="C280" s="110"/>
      <c r="D280" s="111" t="s">
        <v>3</v>
      </c>
      <c r="E280" s="112">
        <v>1</v>
      </c>
      <c r="F280" s="113"/>
      <c r="G280" s="112">
        <f>F280*E280</f>
        <v>0</v>
      </c>
    </row>
    <row r="281" spans="1:7" s="115" customFormat="1" x14ac:dyDescent="0.2">
      <c r="A281" s="109"/>
      <c r="B281" s="109"/>
      <c r="C281" s="110"/>
      <c r="D281" s="111"/>
      <c r="E281" s="112"/>
      <c r="F281" s="113"/>
      <c r="G281" s="112"/>
    </row>
    <row r="282" spans="1:7" s="115" customFormat="1" x14ac:dyDescent="0.2">
      <c r="A282" s="109"/>
      <c r="B282" s="109"/>
      <c r="C282" s="116" t="s">
        <v>1030</v>
      </c>
      <c r="D282" s="111"/>
      <c r="E282" s="112"/>
      <c r="F282" s="113"/>
      <c r="G282" s="112"/>
    </row>
    <row r="283" spans="1:7" s="115" customFormat="1" x14ac:dyDescent="0.2">
      <c r="A283" s="109"/>
      <c r="B283" s="109"/>
      <c r="C283" s="110"/>
      <c r="D283" s="111"/>
      <c r="E283" s="112"/>
      <c r="F283" s="113"/>
      <c r="G283" s="112"/>
    </row>
    <row r="284" spans="1:7" s="115" customFormat="1" ht="156" x14ac:dyDescent="0.2">
      <c r="A284" s="109"/>
      <c r="B284" s="109">
        <v>49</v>
      </c>
      <c r="C284" s="110" t="s">
        <v>1397</v>
      </c>
      <c r="D284" s="111" t="s">
        <v>0</v>
      </c>
      <c r="E284" s="112">
        <v>1</v>
      </c>
      <c r="F284" s="113"/>
      <c r="G284" s="112">
        <f>F284*E284</f>
        <v>0</v>
      </c>
    </row>
    <row r="285" spans="1:7" s="115" customFormat="1" x14ac:dyDescent="0.2">
      <c r="A285" s="109"/>
      <c r="B285" s="109"/>
      <c r="C285" s="110"/>
      <c r="D285" s="111"/>
      <c r="E285" s="112"/>
      <c r="F285" s="113"/>
      <c r="G285" s="112"/>
    </row>
    <row r="286" spans="1:7" s="115" customFormat="1" ht="24" x14ac:dyDescent="0.2">
      <c r="A286" s="109"/>
      <c r="B286" s="109">
        <v>50</v>
      </c>
      <c r="C286" s="110" t="s">
        <v>1398</v>
      </c>
      <c r="D286" s="111" t="s">
        <v>0</v>
      </c>
      <c r="E286" s="112">
        <v>1</v>
      </c>
      <c r="F286" s="113"/>
      <c r="G286" s="112">
        <f>F286*E286</f>
        <v>0</v>
      </c>
    </row>
    <row r="287" spans="1:7" s="115" customFormat="1" x14ac:dyDescent="0.2">
      <c r="A287" s="109"/>
      <c r="B287" s="109"/>
      <c r="C287" s="110"/>
      <c r="D287" s="111"/>
      <c r="E287" s="112"/>
      <c r="F287" s="113"/>
      <c r="G287" s="112"/>
    </row>
    <row r="288" spans="1:7" s="115" customFormat="1" ht="24" x14ac:dyDescent="0.2">
      <c r="A288" s="109"/>
      <c r="B288" s="109">
        <v>51</v>
      </c>
      <c r="C288" s="110" t="s">
        <v>1399</v>
      </c>
      <c r="D288" s="111" t="s">
        <v>0</v>
      </c>
      <c r="E288" s="112">
        <v>1</v>
      </c>
      <c r="F288" s="113"/>
      <c r="G288" s="112">
        <f>F288*E288</f>
        <v>0</v>
      </c>
    </row>
    <row r="289" spans="1:7" s="115" customFormat="1" x14ac:dyDescent="0.2">
      <c r="A289" s="109"/>
      <c r="B289" s="109"/>
      <c r="C289" s="110"/>
      <c r="D289" s="111"/>
      <c r="E289" s="112"/>
      <c r="F289" s="113"/>
      <c r="G289" s="112"/>
    </row>
    <row r="290" spans="1:7" s="115" customFormat="1" ht="228" x14ac:dyDescent="0.2">
      <c r="A290" s="109"/>
      <c r="B290" s="109">
        <v>52</v>
      </c>
      <c r="C290" s="110" t="s">
        <v>1400</v>
      </c>
      <c r="D290" s="111" t="s">
        <v>0</v>
      </c>
      <c r="E290" s="112">
        <v>1</v>
      </c>
      <c r="F290" s="113"/>
      <c r="G290" s="112">
        <f>F290*E290</f>
        <v>0</v>
      </c>
    </row>
    <row r="291" spans="1:7" s="115" customFormat="1" x14ac:dyDescent="0.2">
      <c r="A291" s="109"/>
      <c r="B291" s="109"/>
      <c r="C291" s="110"/>
      <c r="D291" s="111"/>
      <c r="E291" s="112"/>
      <c r="F291" s="113"/>
      <c r="G291" s="112"/>
    </row>
    <row r="292" spans="1:7" s="115" customFormat="1" ht="120" x14ac:dyDescent="0.2">
      <c r="A292" s="109"/>
      <c r="B292" s="109">
        <v>53</v>
      </c>
      <c r="C292" s="110" t="s">
        <v>1401</v>
      </c>
      <c r="D292" s="111" t="s">
        <v>0</v>
      </c>
      <c r="E292" s="112">
        <v>4</v>
      </c>
      <c r="F292" s="113"/>
      <c r="G292" s="112">
        <f>F292*E292</f>
        <v>0</v>
      </c>
    </row>
    <row r="293" spans="1:7" s="115" customFormat="1" x14ac:dyDescent="0.2">
      <c r="A293" s="109"/>
      <c r="B293" s="109"/>
      <c r="C293" s="110"/>
      <c r="D293" s="111"/>
      <c r="E293" s="112"/>
      <c r="F293" s="113"/>
      <c r="G293" s="112"/>
    </row>
    <row r="294" spans="1:7" s="115" customFormat="1" ht="84" x14ac:dyDescent="0.2">
      <c r="A294" s="109"/>
      <c r="B294" s="109">
        <v>54</v>
      </c>
      <c r="C294" s="110" t="s">
        <v>1402</v>
      </c>
      <c r="D294" s="111" t="s">
        <v>0</v>
      </c>
      <c r="E294" s="112">
        <v>2</v>
      </c>
      <c r="F294" s="113"/>
      <c r="G294" s="112">
        <f>F294*E294</f>
        <v>0</v>
      </c>
    </row>
    <row r="295" spans="1:7" s="115" customFormat="1" x14ac:dyDescent="0.2">
      <c r="A295" s="109"/>
      <c r="B295" s="109"/>
      <c r="C295" s="110"/>
      <c r="D295" s="111"/>
      <c r="E295" s="112"/>
      <c r="F295" s="113"/>
      <c r="G295" s="112"/>
    </row>
    <row r="296" spans="1:7" s="115" customFormat="1" ht="36" x14ac:dyDescent="0.2">
      <c r="A296" s="109"/>
      <c r="B296" s="109">
        <v>55</v>
      </c>
      <c r="C296" s="110" t="s">
        <v>1403</v>
      </c>
      <c r="D296" s="111" t="s">
        <v>14</v>
      </c>
      <c r="E296" s="112">
        <v>50</v>
      </c>
      <c r="F296" s="113"/>
      <c r="G296" s="112">
        <f>F296*E296</f>
        <v>0</v>
      </c>
    </row>
    <row r="297" spans="1:7" s="115" customFormat="1" x14ac:dyDescent="0.2">
      <c r="A297" s="109"/>
      <c r="B297" s="109"/>
      <c r="C297" s="110"/>
      <c r="D297" s="111"/>
      <c r="E297" s="112"/>
      <c r="F297" s="113"/>
      <c r="G297" s="112"/>
    </row>
    <row r="298" spans="1:7" s="115" customFormat="1" ht="48" x14ac:dyDescent="0.2">
      <c r="A298" s="109"/>
      <c r="B298" s="109">
        <v>56</v>
      </c>
      <c r="C298" s="110" t="s">
        <v>1404</v>
      </c>
      <c r="D298" s="111" t="s">
        <v>14</v>
      </c>
      <c r="E298" s="112">
        <v>160</v>
      </c>
      <c r="F298" s="113"/>
      <c r="G298" s="112">
        <f>F298*E298</f>
        <v>0</v>
      </c>
    </row>
    <row r="299" spans="1:7" s="115" customFormat="1" x14ac:dyDescent="0.2">
      <c r="A299" s="109"/>
      <c r="B299" s="109"/>
      <c r="C299" s="110"/>
      <c r="D299" s="111"/>
      <c r="E299" s="112"/>
      <c r="F299" s="113"/>
      <c r="G299" s="112"/>
    </row>
    <row r="300" spans="1:7" s="115" customFormat="1" ht="48" x14ac:dyDescent="0.2">
      <c r="A300" s="109"/>
      <c r="B300" s="109">
        <v>57</v>
      </c>
      <c r="C300" s="110" t="s">
        <v>1405</v>
      </c>
      <c r="D300" s="111" t="s">
        <v>14</v>
      </c>
      <c r="E300" s="112">
        <v>160</v>
      </c>
      <c r="F300" s="113"/>
      <c r="G300" s="112">
        <f>F300*E300</f>
        <v>0</v>
      </c>
    </row>
    <row r="301" spans="1:7" s="115" customFormat="1" x14ac:dyDescent="0.2">
      <c r="A301" s="109"/>
      <c r="B301" s="109"/>
      <c r="C301" s="110"/>
      <c r="D301" s="111"/>
      <c r="E301" s="112"/>
      <c r="F301" s="113"/>
      <c r="G301" s="112"/>
    </row>
    <row r="302" spans="1:7" s="115" customFormat="1" ht="36" x14ac:dyDescent="0.2">
      <c r="A302" s="109"/>
      <c r="B302" s="109">
        <v>58</v>
      </c>
      <c r="C302" s="110" t="s">
        <v>1393</v>
      </c>
      <c r="D302" s="111" t="s">
        <v>0</v>
      </c>
      <c r="E302" s="112">
        <v>1</v>
      </c>
      <c r="F302" s="113"/>
      <c r="G302" s="112">
        <f>F302*E302</f>
        <v>0</v>
      </c>
    </row>
    <row r="303" spans="1:7" s="115" customFormat="1" x14ac:dyDescent="0.2">
      <c r="A303" s="109"/>
      <c r="B303" s="109"/>
      <c r="C303" s="110"/>
      <c r="D303" s="111"/>
      <c r="E303" s="112"/>
      <c r="F303" s="113"/>
      <c r="G303" s="112"/>
    </row>
    <row r="304" spans="1:7" s="115" customFormat="1" x14ac:dyDescent="0.2">
      <c r="A304" s="109"/>
      <c r="B304" s="109">
        <v>59</v>
      </c>
      <c r="C304" s="110" t="s">
        <v>1406</v>
      </c>
      <c r="D304" s="111" t="s">
        <v>3</v>
      </c>
      <c r="E304" s="112">
        <v>1</v>
      </c>
      <c r="F304" s="113"/>
      <c r="G304" s="112">
        <f>F304*E304</f>
        <v>0</v>
      </c>
    </row>
    <row r="305" spans="1:7" s="115" customFormat="1" x14ac:dyDescent="0.2">
      <c r="A305" s="109"/>
      <c r="B305" s="109"/>
      <c r="C305" s="110"/>
      <c r="D305" s="111"/>
      <c r="E305" s="112"/>
      <c r="F305" s="113"/>
      <c r="G305" s="112"/>
    </row>
    <row r="306" spans="1:7" s="115" customFormat="1" x14ac:dyDescent="0.2">
      <c r="A306" s="109"/>
      <c r="B306" s="109">
        <v>60</v>
      </c>
      <c r="C306" s="110" t="s">
        <v>1407</v>
      </c>
      <c r="D306" s="111" t="s">
        <v>3</v>
      </c>
      <c r="E306" s="112">
        <v>1</v>
      </c>
      <c r="F306" s="113"/>
      <c r="G306" s="112">
        <f>F306*E306</f>
        <v>0</v>
      </c>
    </row>
    <row r="307" spans="1:7" s="115" customFormat="1" x14ac:dyDescent="0.2">
      <c r="A307" s="109"/>
      <c r="B307" s="109"/>
      <c r="C307" s="110"/>
      <c r="D307" s="111"/>
      <c r="E307" s="112"/>
      <c r="F307" s="113"/>
      <c r="G307" s="112"/>
    </row>
    <row r="308" spans="1:7" s="115" customFormat="1" x14ac:dyDescent="0.2">
      <c r="A308" s="109"/>
      <c r="B308" s="109">
        <v>61</v>
      </c>
      <c r="C308" s="110" t="s">
        <v>1408</v>
      </c>
      <c r="D308" s="111" t="s">
        <v>3</v>
      </c>
      <c r="E308" s="112">
        <v>1</v>
      </c>
      <c r="F308" s="113"/>
      <c r="G308" s="112">
        <f>F308*E308</f>
        <v>0</v>
      </c>
    </row>
    <row r="309" spans="1:7" s="115" customFormat="1" x14ac:dyDescent="0.2">
      <c r="A309" s="109"/>
      <c r="B309" s="109"/>
      <c r="C309" s="110"/>
      <c r="D309" s="111"/>
      <c r="E309" s="112"/>
      <c r="F309" s="113"/>
      <c r="G309" s="112"/>
    </row>
    <row r="310" spans="1:7" s="115" customFormat="1" ht="24" x14ac:dyDescent="0.2">
      <c r="A310" s="109"/>
      <c r="B310" s="109">
        <v>62</v>
      </c>
      <c r="C310" s="110" t="s">
        <v>1031</v>
      </c>
      <c r="D310" s="111" t="s">
        <v>3</v>
      </c>
      <c r="E310" s="112">
        <v>1</v>
      </c>
      <c r="F310" s="113"/>
      <c r="G310" s="112">
        <f>F310*E310</f>
        <v>0</v>
      </c>
    </row>
    <row r="311" spans="1:7" s="115" customFormat="1" x14ac:dyDescent="0.2">
      <c r="A311" s="109"/>
      <c r="B311" s="109"/>
      <c r="C311" s="110"/>
      <c r="D311" s="111"/>
      <c r="E311" s="112"/>
      <c r="F311" s="113"/>
      <c r="G311" s="112"/>
    </row>
    <row r="312" spans="1:7" s="115" customFormat="1" ht="60" x14ac:dyDescent="0.2">
      <c r="A312" s="109"/>
      <c r="B312" s="109">
        <v>63</v>
      </c>
      <c r="C312" s="110" t="s">
        <v>1032</v>
      </c>
      <c r="D312" s="111" t="s">
        <v>3</v>
      </c>
      <c r="E312" s="112">
        <v>1</v>
      </c>
      <c r="F312" s="113"/>
      <c r="G312" s="112">
        <f>F312*E312</f>
        <v>0</v>
      </c>
    </row>
    <row r="313" spans="1:7" s="115" customFormat="1" x14ac:dyDescent="0.2">
      <c r="A313" s="109"/>
      <c r="B313" s="109"/>
      <c r="C313" s="110"/>
      <c r="D313" s="111"/>
      <c r="E313" s="112"/>
      <c r="F313" s="113"/>
      <c r="G313" s="112"/>
    </row>
    <row r="314" spans="1:7" s="115" customFormat="1" ht="24" x14ac:dyDescent="0.2">
      <c r="A314" s="109"/>
      <c r="B314" s="109">
        <v>64</v>
      </c>
      <c r="C314" s="110" t="s">
        <v>1033</v>
      </c>
      <c r="D314" s="111" t="s">
        <v>3</v>
      </c>
      <c r="E314" s="112">
        <v>1</v>
      </c>
      <c r="F314" s="113"/>
      <c r="G314" s="112">
        <f>F314*E314</f>
        <v>0</v>
      </c>
    </row>
    <row r="315" spans="1:7" s="115" customFormat="1" x14ac:dyDescent="0.2">
      <c r="A315" s="109"/>
      <c r="B315" s="109"/>
      <c r="C315" s="110"/>
      <c r="D315" s="111"/>
      <c r="E315" s="112"/>
      <c r="F315" s="113"/>
      <c r="G315" s="112"/>
    </row>
    <row r="316" spans="1:7" s="115" customFormat="1" ht="60" x14ac:dyDescent="0.2">
      <c r="A316" s="109"/>
      <c r="B316" s="109">
        <v>65</v>
      </c>
      <c r="C316" s="110" t="s">
        <v>1034</v>
      </c>
      <c r="D316" s="111" t="s">
        <v>4</v>
      </c>
      <c r="E316" s="112">
        <v>3</v>
      </c>
      <c r="F316" s="113"/>
      <c r="G316" s="112">
        <f>F316*E316</f>
        <v>0</v>
      </c>
    </row>
    <row r="317" spans="1:7" s="115" customFormat="1" x14ac:dyDescent="0.2">
      <c r="A317" s="109"/>
      <c r="B317" s="109"/>
      <c r="C317" s="110"/>
      <c r="D317" s="111"/>
      <c r="E317" s="112"/>
      <c r="F317" s="113"/>
      <c r="G317" s="112"/>
    </row>
    <row r="318" spans="1:7" s="115" customFormat="1" x14ac:dyDescent="0.2">
      <c r="A318" s="109"/>
      <c r="B318" s="109"/>
      <c r="C318" s="116" t="s">
        <v>1035</v>
      </c>
      <c r="D318" s="111"/>
      <c r="E318" s="112"/>
      <c r="F318" s="113"/>
      <c r="G318" s="112"/>
    </row>
    <row r="319" spans="1:7" s="115" customFormat="1" x14ac:dyDescent="0.2">
      <c r="A319" s="109"/>
      <c r="B319" s="109"/>
      <c r="C319" s="110"/>
      <c r="D319" s="111"/>
      <c r="E319" s="112"/>
      <c r="F319" s="113"/>
      <c r="G319" s="112"/>
    </row>
    <row r="320" spans="1:7" s="115" customFormat="1" ht="132" x14ac:dyDescent="0.2">
      <c r="A320" s="109"/>
      <c r="B320" s="109">
        <v>66</v>
      </c>
      <c r="C320" s="110" t="s">
        <v>1100</v>
      </c>
      <c r="D320" s="111" t="s">
        <v>0</v>
      </c>
      <c r="E320" s="112">
        <v>1</v>
      </c>
      <c r="F320" s="113"/>
      <c r="G320" s="112"/>
    </row>
    <row r="321" spans="1:7" s="115" customFormat="1" x14ac:dyDescent="0.2">
      <c r="A321" s="109"/>
      <c r="B321" s="109"/>
      <c r="C321" s="110" t="s">
        <v>1036</v>
      </c>
      <c r="D321" s="111" t="s">
        <v>0</v>
      </c>
      <c r="E321" s="112">
        <v>1</v>
      </c>
      <c r="F321" s="113"/>
      <c r="G321" s="112"/>
    </row>
    <row r="322" spans="1:7" s="115" customFormat="1" x14ac:dyDescent="0.2">
      <c r="A322" s="109"/>
      <c r="B322" s="109"/>
      <c r="C322" s="110" t="s">
        <v>1037</v>
      </c>
      <c r="D322" s="111" t="s">
        <v>0</v>
      </c>
      <c r="E322" s="112">
        <v>1</v>
      </c>
      <c r="F322" s="113"/>
      <c r="G322" s="112"/>
    </row>
    <row r="323" spans="1:7" s="115" customFormat="1" x14ac:dyDescent="0.2">
      <c r="A323" s="109"/>
      <c r="B323" s="109"/>
      <c r="C323" s="110" t="s">
        <v>1038</v>
      </c>
      <c r="D323" s="111" t="s">
        <v>0</v>
      </c>
      <c r="E323" s="112">
        <v>1</v>
      </c>
      <c r="F323" s="113"/>
      <c r="G323" s="112"/>
    </row>
    <row r="324" spans="1:7" s="115" customFormat="1" x14ac:dyDescent="0.2">
      <c r="A324" s="109"/>
      <c r="B324" s="109"/>
      <c r="C324" s="110" t="s">
        <v>1039</v>
      </c>
      <c r="D324" s="111" t="s">
        <v>0</v>
      </c>
      <c r="E324" s="112">
        <v>1</v>
      </c>
      <c r="F324" s="113"/>
      <c r="G324" s="112"/>
    </row>
    <row r="325" spans="1:7" s="115" customFormat="1" x14ac:dyDescent="0.2">
      <c r="A325" s="109"/>
      <c r="B325" s="109"/>
      <c r="C325" s="110" t="s">
        <v>1040</v>
      </c>
      <c r="D325" s="111" t="s">
        <v>0</v>
      </c>
      <c r="E325" s="112">
        <v>8</v>
      </c>
      <c r="F325" s="113"/>
      <c r="G325" s="112"/>
    </row>
    <row r="326" spans="1:7" s="115" customFormat="1" x14ac:dyDescent="0.2">
      <c r="A326" s="109"/>
      <c r="B326" s="109"/>
      <c r="C326" s="110" t="s">
        <v>1041</v>
      </c>
      <c r="D326" s="111" t="s">
        <v>1042</v>
      </c>
      <c r="E326" s="112">
        <v>1</v>
      </c>
      <c r="F326" s="113"/>
      <c r="G326" s="112"/>
    </row>
    <row r="327" spans="1:7" s="115" customFormat="1" x14ac:dyDescent="0.2">
      <c r="A327" s="109"/>
      <c r="B327" s="109"/>
      <c r="C327" s="110" t="s">
        <v>1043</v>
      </c>
      <c r="D327" s="111" t="s">
        <v>1042</v>
      </c>
      <c r="E327" s="112">
        <v>1</v>
      </c>
      <c r="F327" s="113"/>
      <c r="G327" s="112"/>
    </row>
    <row r="328" spans="1:7" s="115" customFormat="1" ht="24" x14ac:dyDescent="0.2">
      <c r="A328" s="109"/>
      <c r="B328" s="109"/>
      <c r="C328" s="110" t="s">
        <v>1044</v>
      </c>
      <c r="D328" s="111" t="s">
        <v>0</v>
      </c>
      <c r="E328" s="112">
        <v>1</v>
      </c>
      <c r="F328" s="113"/>
      <c r="G328" s="112"/>
    </row>
    <row r="329" spans="1:7" s="115" customFormat="1" ht="24" x14ac:dyDescent="0.2">
      <c r="A329" s="109"/>
      <c r="B329" s="109"/>
      <c r="C329" s="110" t="s">
        <v>1045</v>
      </c>
      <c r="D329" s="111" t="s">
        <v>0</v>
      </c>
      <c r="E329" s="112">
        <v>1</v>
      </c>
      <c r="F329" s="113"/>
      <c r="G329" s="112"/>
    </row>
    <row r="330" spans="1:7" s="115" customFormat="1" x14ac:dyDescent="0.2">
      <c r="A330" s="109"/>
      <c r="B330" s="109"/>
      <c r="C330" s="110" t="s">
        <v>1046</v>
      </c>
      <c r="D330" s="111" t="s">
        <v>0</v>
      </c>
      <c r="E330" s="112">
        <v>1</v>
      </c>
      <c r="F330" s="113"/>
      <c r="G330" s="112"/>
    </row>
    <row r="331" spans="1:7" s="115" customFormat="1" x14ac:dyDescent="0.2">
      <c r="A331" s="109"/>
      <c r="B331" s="109"/>
      <c r="C331" s="110"/>
      <c r="D331" s="111" t="s">
        <v>3</v>
      </c>
      <c r="E331" s="112">
        <v>1</v>
      </c>
      <c r="F331" s="113"/>
      <c r="G331" s="112">
        <f>F331*E331</f>
        <v>0</v>
      </c>
    </row>
    <row r="332" spans="1:7" s="115" customFormat="1" x14ac:dyDescent="0.2">
      <c r="A332" s="109"/>
      <c r="B332" s="109"/>
      <c r="C332" s="110"/>
      <c r="D332" s="111"/>
      <c r="E332" s="112"/>
      <c r="F332" s="113"/>
      <c r="G332" s="112"/>
    </row>
    <row r="333" spans="1:7" s="115" customFormat="1" ht="48" x14ac:dyDescent="0.2">
      <c r="A333" s="109"/>
      <c r="B333" s="109">
        <v>67</v>
      </c>
      <c r="C333" s="110" t="s">
        <v>1047</v>
      </c>
      <c r="D333" s="111" t="s">
        <v>0</v>
      </c>
      <c r="E333" s="112">
        <v>1</v>
      </c>
      <c r="F333" s="113"/>
      <c r="G333" s="112">
        <f>F333*E333</f>
        <v>0</v>
      </c>
    </row>
    <row r="334" spans="1:7" s="115" customFormat="1" x14ac:dyDescent="0.2">
      <c r="A334" s="109"/>
      <c r="B334" s="109"/>
      <c r="C334" s="110"/>
      <c r="D334" s="111"/>
      <c r="E334" s="112"/>
      <c r="F334" s="113"/>
      <c r="G334" s="112"/>
    </row>
    <row r="335" spans="1:7" s="115" customFormat="1" ht="24" x14ac:dyDescent="0.2">
      <c r="A335" s="109"/>
      <c r="B335" s="109">
        <v>68</v>
      </c>
      <c r="C335" s="110" t="s">
        <v>1048</v>
      </c>
      <c r="D335" s="111" t="s">
        <v>0</v>
      </c>
      <c r="E335" s="112">
        <v>12</v>
      </c>
      <c r="F335" s="113"/>
      <c r="G335" s="112">
        <f>F335*E335</f>
        <v>0</v>
      </c>
    </row>
    <row r="336" spans="1:7" s="115" customFormat="1" x14ac:dyDescent="0.2">
      <c r="A336" s="109"/>
      <c r="B336" s="109"/>
      <c r="C336" s="110"/>
      <c r="D336" s="111"/>
      <c r="E336" s="112"/>
      <c r="F336" s="113"/>
      <c r="G336" s="112"/>
    </row>
    <row r="337" spans="1:7" s="115" customFormat="1" ht="24" x14ac:dyDescent="0.2">
      <c r="A337" s="109"/>
      <c r="B337" s="109">
        <v>69</v>
      </c>
      <c r="C337" s="110" t="s">
        <v>1049</v>
      </c>
      <c r="D337" s="111" t="s">
        <v>0</v>
      </c>
      <c r="E337" s="112">
        <v>12</v>
      </c>
      <c r="F337" s="113"/>
      <c r="G337" s="112">
        <f>F337*E337</f>
        <v>0</v>
      </c>
    </row>
    <row r="338" spans="1:7" s="115" customFormat="1" x14ac:dyDescent="0.2">
      <c r="A338" s="109"/>
      <c r="B338" s="109"/>
      <c r="C338" s="110"/>
      <c r="D338" s="111"/>
      <c r="E338" s="112"/>
      <c r="F338" s="113"/>
      <c r="G338" s="112"/>
    </row>
    <row r="339" spans="1:7" s="115" customFormat="1" x14ac:dyDescent="0.2">
      <c r="A339" s="109"/>
      <c r="B339" s="109">
        <v>70</v>
      </c>
      <c r="C339" s="110" t="s">
        <v>1050</v>
      </c>
      <c r="D339" s="111" t="s">
        <v>0</v>
      </c>
      <c r="E339" s="112">
        <v>12</v>
      </c>
      <c r="F339" s="113"/>
      <c r="G339" s="112">
        <f>F339*E339</f>
        <v>0</v>
      </c>
    </row>
    <row r="340" spans="1:7" s="115" customFormat="1" x14ac:dyDescent="0.2">
      <c r="A340" s="109"/>
      <c r="B340" s="109"/>
      <c r="C340" s="110"/>
      <c r="D340" s="111"/>
      <c r="E340" s="112"/>
      <c r="F340" s="113"/>
      <c r="G340" s="112"/>
    </row>
    <row r="341" spans="1:7" s="115" customFormat="1" x14ac:dyDescent="0.2">
      <c r="A341" s="109"/>
      <c r="B341" s="109">
        <v>71</v>
      </c>
      <c r="C341" s="110" t="s">
        <v>1051</v>
      </c>
      <c r="D341" s="111" t="s">
        <v>0</v>
      </c>
      <c r="E341" s="112">
        <v>1</v>
      </c>
      <c r="F341" s="113"/>
      <c r="G341" s="112">
        <f>F341*E341</f>
        <v>0</v>
      </c>
    </row>
    <row r="342" spans="1:7" s="115" customFormat="1" x14ac:dyDescent="0.2">
      <c r="A342" s="109"/>
      <c r="B342" s="109"/>
      <c r="C342" s="110"/>
      <c r="D342" s="111"/>
      <c r="E342" s="112"/>
      <c r="F342" s="113"/>
      <c r="G342" s="112"/>
    </row>
    <row r="343" spans="1:7" s="115" customFormat="1" ht="84" x14ac:dyDescent="0.2">
      <c r="A343" s="109"/>
      <c r="B343" s="109">
        <v>72</v>
      </c>
      <c r="C343" s="110" t="s">
        <v>1052</v>
      </c>
      <c r="D343" s="111" t="s">
        <v>14</v>
      </c>
      <c r="E343" s="112">
        <v>20</v>
      </c>
      <c r="F343" s="113"/>
      <c r="G343" s="112">
        <f>F343*E343</f>
        <v>0</v>
      </c>
    </row>
    <row r="344" spans="1:7" s="115" customFormat="1" x14ac:dyDescent="0.2">
      <c r="A344" s="109"/>
      <c r="B344" s="109"/>
      <c r="C344" s="110"/>
      <c r="D344" s="111"/>
      <c r="E344" s="112"/>
      <c r="F344" s="113"/>
      <c r="G344" s="112"/>
    </row>
    <row r="345" spans="1:7" s="115" customFormat="1" ht="96" x14ac:dyDescent="0.2">
      <c r="A345" s="109"/>
      <c r="B345" s="109">
        <v>73</v>
      </c>
      <c r="C345" s="110" t="s">
        <v>1053</v>
      </c>
      <c r="D345" s="111" t="s">
        <v>0</v>
      </c>
      <c r="E345" s="112">
        <v>20</v>
      </c>
      <c r="F345" s="113"/>
      <c r="G345" s="112">
        <f>F345*E345</f>
        <v>0</v>
      </c>
    </row>
    <row r="346" spans="1:7" s="115" customFormat="1" x14ac:dyDescent="0.2">
      <c r="A346" s="109"/>
      <c r="B346" s="109"/>
      <c r="C346" s="110"/>
      <c r="D346" s="111"/>
      <c r="E346" s="112"/>
      <c r="F346" s="113"/>
      <c r="G346" s="112"/>
    </row>
    <row r="347" spans="1:7" s="115" customFormat="1" ht="36" x14ac:dyDescent="0.2">
      <c r="A347" s="109"/>
      <c r="B347" s="109">
        <v>74</v>
      </c>
      <c r="C347" s="110" t="s">
        <v>1054</v>
      </c>
      <c r="D347" s="111" t="s">
        <v>0</v>
      </c>
      <c r="E347" s="112">
        <v>5</v>
      </c>
      <c r="F347" s="113"/>
      <c r="G347" s="112">
        <f>F347*E347</f>
        <v>0</v>
      </c>
    </row>
    <row r="348" spans="1:7" s="115" customFormat="1" x14ac:dyDescent="0.2">
      <c r="A348" s="109"/>
      <c r="B348" s="109"/>
      <c r="C348" s="110"/>
      <c r="D348" s="111"/>
      <c r="E348" s="112"/>
      <c r="F348" s="113"/>
      <c r="G348" s="112"/>
    </row>
    <row r="349" spans="1:7" s="115" customFormat="1" ht="24" x14ac:dyDescent="0.2">
      <c r="A349" s="109"/>
      <c r="B349" s="109">
        <v>75</v>
      </c>
      <c r="C349" s="110" t="s">
        <v>1055</v>
      </c>
      <c r="D349" s="111" t="s">
        <v>0</v>
      </c>
      <c r="E349" s="112">
        <v>100</v>
      </c>
      <c r="F349" s="113"/>
      <c r="G349" s="112">
        <f>F349*E349</f>
        <v>0</v>
      </c>
    </row>
    <row r="350" spans="1:7" s="115" customFormat="1" x14ac:dyDescent="0.2">
      <c r="A350" s="109"/>
      <c r="B350" s="109"/>
      <c r="C350" s="110"/>
      <c r="D350" s="111"/>
      <c r="E350" s="112"/>
      <c r="F350" s="113"/>
      <c r="G350" s="112"/>
    </row>
    <row r="351" spans="1:7" s="115" customFormat="1" ht="36" x14ac:dyDescent="0.2">
      <c r="A351" s="109"/>
      <c r="B351" s="109">
        <v>76</v>
      </c>
      <c r="C351" s="110" t="s">
        <v>1056</v>
      </c>
      <c r="D351" s="111" t="s">
        <v>0</v>
      </c>
      <c r="E351" s="112">
        <v>4000</v>
      </c>
      <c r="F351" s="113"/>
      <c r="G351" s="112">
        <f>F351*E351</f>
        <v>0</v>
      </c>
    </row>
    <row r="352" spans="1:7" s="115" customFormat="1" x14ac:dyDescent="0.2">
      <c r="A352" s="109"/>
      <c r="B352" s="109"/>
      <c r="C352" s="110"/>
      <c r="D352" s="111"/>
      <c r="E352" s="112"/>
      <c r="F352" s="113"/>
      <c r="G352" s="112"/>
    </row>
    <row r="353" spans="1:7" s="115" customFormat="1" ht="96" x14ac:dyDescent="0.2">
      <c r="A353" s="109"/>
      <c r="B353" s="109">
        <v>77</v>
      </c>
      <c r="C353" s="110" t="s">
        <v>1057</v>
      </c>
      <c r="D353" s="111" t="s">
        <v>0</v>
      </c>
      <c r="E353" s="112">
        <v>100</v>
      </c>
      <c r="F353" s="113"/>
      <c r="G353" s="112">
        <f>F353*E353</f>
        <v>0</v>
      </c>
    </row>
    <row r="354" spans="1:7" s="115" customFormat="1" x14ac:dyDescent="0.2">
      <c r="A354" s="109"/>
      <c r="B354" s="109"/>
      <c r="C354" s="110"/>
      <c r="D354" s="111"/>
      <c r="E354" s="112"/>
      <c r="F354" s="113"/>
      <c r="G354" s="112"/>
    </row>
    <row r="355" spans="1:7" s="115" customFormat="1" x14ac:dyDescent="0.2">
      <c r="A355" s="109"/>
      <c r="B355" s="109">
        <v>78</v>
      </c>
      <c r="C355" s="110" t="s">
        <v>1058</v>
      </c>
      <c r="D355" s="111" t="s">
        <v>0</v>
      </c>
      <c r="E355" s="112">
        <v>90</v>
      </c>
      <c r="F355" s="113"/>
      <c r="G355" s="112">
        <f>F355*E355</f>
        <v>0</v>
      </c>
    </row>
    <row r="357" spans="1:7" s="13" customFormat="1" x14ac:dyDescent="0.2">
      <c r="A357" s="8"/>
      <c r="B357" s="8" t="s">
        <v>931</v>
      </c>
      <c r="C357" s="9" t="s">
        <v>1166</v>
      </c>
      <c r="D357" s="10"/>
      <c r="E357" s="11"/>
      <c r="F357" s="12"/>
      <c r="G357" s="11">
        <f>SUM(G29:G356)</f>
        <v>0</v>
      </c>
    </row>
    <row r="360" spans="1:7" s="13" customFormat="1" x14ac:dyDescent="0.2">
      <c r="A360" s="8"/>
      <c r="B360" s="8" t="s">
        <v>1059</v>
      </c>
      <c r="C360" s="9" t="s">
        <v>1060</v>
      </c>
      <c r="D360" s="10"/>
      <c r="E360" s="11"/>
      <c r="F360" s="12"/>
      <c r="G360" s="11"/>
    </row>
    <row r="362" spans="1:7" ht="24" x14ac:dyDescent="0.2">
      <c r="C362" s="7" t="s">
        <v>1061</v>
      </c>
    </row>
    <row r="364" spans="1:7" ht="168" x14ac:dyDescent="0.2">
      <c r="B364" s="34">
        <v>1</v>
      </c>
      <c r="C364" s="7" t="s">
        <v>1062</v>
      </c>
      <c r="D364" s="35" t="s">
        <v>3</v>
      </c>
      <c r="E364" s="36">
        <v>1</v>
      </c>
      <c r="G364" s="36">
        <f>E364*F364</f>
        <v>0</v>
      </c>
    </row>
    <row r="366" spans="1:7" ht="240" x14ac:dyDescent="0.2">
      <c r="B366" s="34">
        <v>2</v>
      </c>
      <c r="C366" s="7" t="s">
        <v>1063</v>
      </c>
      <c r="D366" s="35" t="s">
        <v>0</v>
      </c>
      <c r="E366" s="36">
        <v>1</v>
      </c>
      <c r="G366" s="36">
        <f>E366*F366</f>
        <v>0</v>
      </c>
    </row>
    <row r="368" spans="1:7" ht="24" x14ac:dyDescent="0.2">
      <c r="B368" s="34">
        <v>3</v>
      </c>
      <c r="C368" s="7" t="s">
        <v>1064</v>
      </c>
      <c r="D368" s="35" t="s">
        <v>0</v>
      </c>
      <c r="E368" s="36">
        <v>1</v>
      </c>
      <c r="G368" s="36">
        <f>E368*F368</f>
        <v>0</v>
      </c>
    </row>
    <row r="370" spans="2:7" ht="60" x14ac:dyDescent="0.2">
      <c r="B370" s="34">
        <v>4</v>
      </c>
      <c r="C370" s="7" t="s">
        <v>1065</v>
      </c>
      <c r="D370" s="35" t="s">
        <v>0</v>
      </c>
      <c r="E370" s="36">
        <v>1</v>
      </c>
      <c r="G370" s="36">
        <f>E370*F370</f>
        <v>0</v>
      </c>
    </row>
    <row r="372" spans="2:7" ht="168" x14ac:dyDescent="0.2">
      <c r="B372" s="34">
        <v>5</v>
      </c>
      <c r="C372" s="7" t="s">
        <v>1066</v>
      </c>
      <c r="D372" s="35" t="s">
        <v>3</v>
      </c>
      <c r="E372" s="36">
        <v>1</v>
      </c>
      <c r="G372" s="36">
        <f>E372*F372</f>
        <v>0</v>
      </c>
    </row>
    <row r="374" spans="2:7" ht="84" x14ac:dyDescent="0.2">
      <c r="B374" s="34">
        <v>6</v>
      </c>
      <c r="C374" s="7" t="s">
        <v>1067</v>
      </c>
      <c r="D374" s="35" t="s">
        <v>0</v>
      </c>
      <c r="E374" s="36">
        <v>2</v>
      </c>
      <c r="G374" s="36">
        <f>E374*F374</f>
        <v>0</v>
      </c>
    </row>
    <row r="376" spans="2:7" ht="156" x14ac:dyDescent="0.2">
      <c r="B376" s="34">
        <v>7</v>
      </c>
      <c r="C376" s="7" t="s">
        <v>1068</v>
      </c>
      <c r="D376" s="35" t="s">
        <v>0</v>
      </c>
      <c r="E376" s="36">
        <v>2</v>
      </c>
      <c r="G376" s="36">
        <f>E376*F376</f>
        <v>0</v>
      </c>
    </row>
    <row r="378" spans="2:7" ht="96" x14ac:dyDescent="0.2">
      <c r="B378" s="34">
        <v>8</v>
      </c>
      <c r="C378" s="7" t="s">
        <v>1069</v>
      </c>
      <c r="D378" s="35" t="s">
        <v>0</v>
      </c>
      <c r="E378" s="36">
        <v>61</v>
      </c>
      <c r="G378" s="36">
        <f>E378*F378</f>
        <v>0</v>
      </c>
    </row>
    <row r="380" spans="2:7" ht="72" x14ac:dyDescent="0.2">
      <c r="B380" s="34">
        <v>9</v>
      </c>
      <c r="C380" s="7" t="s">
        <v>1070</v>
      </c>
      <c r="D380" s="35" t="s">
        <v>0</v>
      </c>
      <c r="E380" s="36">
        <v>63</v>
      </c>
      <c r="G380" s="36">
        <f>E380*F380</f>
        <v>0</v>
      </c>
    </row>
    <row r="382" spans="2:7" ht="24" x14ac:dyDescent="0.2">
      <c r="B382" s="34">
        <v>10</v>
      </c>
      <c r="C382" s="7" t="s">
        <v>1071</v>
      </c>
      <c r="D382" s="35" t="s">
        <v>0</v>
      </c>
      <c r="E382" s="36">
        <v>63</v>
      </c>
      <c r="G382" s="36">
        <f>E382*F382</f>
        <v>0</v>
      </c>
    </row>
    <row r="384" spans="2:7" ht="84" x14ac:dyDescent="0.2">
      <c r="B384" s="34">
        <v>11</v>
      </c>
      <c r="C384" s="7" t="s">
        <v>1072</v>
      </c>
      <c r="D384" s="35" t="s">
        <v>0</v>
      </c>
      <c r="E384" s="36">
        <v>13</v>
      </c>
      <c r="G384" s="36">
        <f>E384*F384</f>
        <v>0</v>
      </c>
    </row>
    <row r="386" spans="2:7" ht="132" x14ac:dyDescent="0.2">
      <c r="B386" s="34">
        <v>12</v>
      </c>
      <c r="C386" s="7" t="s">
        <v>1073</v>
      </c>
      <c r="D386" s="35" t="s">
        <v>0</v>
      </c>
      <c r="E386" s="36">
        <v>11</v>
      </c>
      <c r="G386" s="36">
        <f>E386*F386</f>
        <v>0</v>
      </c>
    </row>
    <row r="388" spans="2:7" ht="288" x14ac:dyDescent="0.2">
      <c r="B388" s="34">
        <v>13</v>
      </c>
      <c r="C388" s="7" t="s">
        <v>1074</v>
      </c>
      <c r="D388" s="35" t="s">
        <v>0</v>
      </c>
      <c r="E388" s="36">
        <v>5</v>
      </c>
      <c r="G388" s="36">
        <f>E388*F388</f>
        <v>0</v>
      </c>
    </row>
    <row r="390" spans="2:7" ht="108" x14ac:dyDescent="0.2">
      <c r="B390" s="34">
        <v>14</v>
      </c>
      <c r="C390" s="7" t="s">
        <v>1075</v>
      </c>
      <c r="D390" s="35" t="s">
        <v>0</v>
      </c>
      <c r="E390" s="36">
        <v>1</v>
      </c>
      <c r="G390" s="36">
        <f>E390*F390</f>
        <v>0</v>
      </c>
    </row>
    <row r="392" spans="2:7" ht="156" x14ac:dyDescent="0.2">
      <c r="B392" s="34">
        <v>15</v>
      </c>
      <c r="C392" s="7" t="s">
        <v>1076</v>
      </c>
      <c r="D392" s="35" t="s">
        <v>0</v>
      </c>
      <c r="E392" s="36">
        <v>10</v>
      </c>
      <c r="G392" s="36">
        <f>E392*F392</f>
        <v>0</v>
      </c>
    </row>
    <row r="394" spans="2:7" ht="36" x14ac:dyDescent="0.2">
      <c r="B394" s="34">
        <v>16</v>
      </c>
      <c r="C394" s="7" t="s">
        <v>1077</v>
      </c>
      <c r="D394" s="35" t="s">
        <v>0</v>
      </c>
      <c r="E394" s="36">
        <v>1</v>
      </c>
      <c r="G394" s="36">
        <f>E394*F394</f>
        <v>0</v>
      </c>
    </row>
    <row r="396" spans="2:7" ht="24" x14ac:dyDescent="0.2">
      <c r="B396" s="34">
        <v>17</v>
      </c>
      <c r="C396" s="7" t="s">
        <v>1078</v>
      </c>
      <c r="D396" s="35" t="s">
        <v>14</v>
      </c>
      <c r="E396" s="36">
        <v>700</v>
      </c>
      <c r="G396" s="36">
        <f>E396*F396</f>
        <v>0</v>
      </c>
    </row>
    <row r="398" spans="2:7" ht="48" x14ac:dyDescent="0.2">
      <c r="B398" s="34">
        <v>18</v>
      </c>
      <c r="C398" s="7" t="s">
        <v>1079</v>
      </c>
      <c r="D398" s="35" t="s">
        <v>14</v>
      </c>
      <c r="E398" s="36">
        <v>700</v>
      </c>
      <c r="G398" s="36">
        <f>E398*F398</f>
        <v>0</v>
      </c>
    </row>
    <row r="400" spans="2:7" x14ac:dyDescent="0.2">
      <c r="B400" s="34">
        <v>19</v>
      </c>
      <c r="C400" s="7" t="s">
        <v>1080</v>
      </c>
      <c r="D400" s="35" t="s">
        <v>1081</v>
      </c>
      <c r="E400" s="36">
        <v>1</v>
      </c>
      <c r="G400" s="36">
        <f>E400*F400</f>
        <v>0</v>
      </c>
    </row>
    <row r="402" spans="1:7" ht="24" x14ac:dyDescent="0.2">
      <c r="B402" s="34">
        <v>20</v>
      </c>
      <c r="C402" s="7" t="s">
        <v>1082</v>
      </c>
      <c r="D402" s="35" t="s">
        <v>1081</v>
      </c>
      <c r="E402" s="36">
        <v>1</v>
      </c>
      <c r="G402" s="36">
        <f>E402*F402</f>
        <v>0</v>
      </c>
    </row>
    <row r="404" spans="1:7" ht="24" x14ac:dyDescent="0.2">
      <c r="B404" s="34">
        <v>21</v>
      </c>
      <c r="C404" s="7" t="s">
        <v>1083</v>
      </c>
      <c r="D404" s="35" t="s">
        <v>1081</v>
      </c>
      <c r="E404" s="36">
        <v>1</v>
      </c>
      <c r="G404" s="36">
        <f>E404*F404</f>
        <v>0</v>
      </c>
    </row>
    <row r="406" spans="1:7" ht="24" x14ac:dyDescent="0.2">
      <c r="B406" s="34">
        <v>22</v>
      </c>
      <c r="C406" s="7" t="s">
        <v>1084</v>
      </c>
      <c r="D406" s="35" t="s">
        <v>1081</v>
      </c>
      <c r="E406" s="36">
        <v>1</v>
      </c>
      <c r="G406" s="36">
        <f>E406*F406</f>
        <v>0</v>
      </c>
    </row>
    <row r="408" spans="1:7" x14ac:dyDescent="0.2">
      <c r="B408" s="34">
        <v>23</v>
      </c>
      <c r="C408" s="7" t="s">
        <v>1085</v>
      </c>
      <c r="D408" s="35" t="s">
        <v>1081</v>
      </c>
      <c r="E408" s="36">
        <v>1</v>
      </c>
      <c r="G408" s="36">
        <f>E408*F408</f>
        <v>0</v>
      </c>
    </row>
    <row r="410" spans="1:7" ht="24" x14ac:dyDescent="0.2">
      <c r="B410" s="34">
        <v>24</v>
      </c>
      <c r="C410" s="7" t="s">
        <v>1086</v>
      </c>
      <c r="D410" s="35" t="s">
        <v>1081</v>
      </c>
      <c r="E410" s="36">
        <v>1</v>
      </c>
      <c r="G410" s="36">
        <f>E410*F410</f>
        <v>0</v>
      </c>
    </row>
    <row r="412" spans="1:7" s="13" customFormat="1" x14ac:dyDescent="0.2">
      <c r="A412" s="8"/>
      <c r="B412" s="8" t="s">
        <v>1059</v>
      </c>
      <c r="C412" s="9" t="s">
        <v>1060</v>
      </c>
      <c r="D412" s="10"/>
      <c r="E412" s="11"/>
      <c r="F412" s="12"/>
      <c r="G412" s="11">
        <f>SUM(G364:G411)</f>
        <v>0</v>
      </c>
    </row>
    <row r="415" spans="1:7" s="13" customFormat="1" x14ac:dyDescent="0.2">
      <c r="A415" s="8"/>
      <c r="B415" s="8" t="s">
        <v>1087</v>
      </c>
      <c r="C415" s="9" t="s">
        <v>1088</v>
      </c>
      <c r="D415" s="10"/>
      <c r="E415" s="11"/>
      <c r="F415" s="12"/>
      <c r="G415" s="11"/>
    </row>
    <row r="417" spans="2:7" x14ac:dyDescent="0.2">
      <c r="C417" s="68" t="s">
        <v>1089</v>
      </c>
    </row>
    <row r="419" spans="2:7" ht="156" x14ac:dyDescent="0.2">
      <c r="B419" s="34">
        <v>1</v>
      </c>
      <c r="C419" s="7" t="s">
        <v>1101</v>
      </c>
      <c r="D419" s="35" t="s">
        <v>0</v>
      </c>
      <c r="E419" s="36">
        <v>16</v>
      </c>
      <c r="G419" s="36">
        <f>E419*F419</f>
        <v>0</v>
      </c>
    </row>
    <row r="421" spans="2:7" ht="168" x14ac:dyDescent="0.2">
      <c r="B421" s="34">
        <v>2</v>
      </c>
      <c r="C421" s="7" t="s">
        <v>1102</v>
      </c>
      <c r="D421" s="35" t="s">
        <v>0</v>
      </c>
      <c r="E421" s="36">
        <v>4</v>
      </c>
      <c r="G421" s="36">
        <f>E421*F421</f>
        <v>0</v>
      </c>
    </row>
    <row r="423" spans="2:7" ht="144" x14ac:dyDescent="0.2">
      <c r="B423" s="34">
        <v>3</v>
      </c>
      <c r="C423" s="7" t="s">
        <v>1103</v>
      </c>
      <c r="D423" s="35" t="s">
        <v>0</v>
      </c>
      <c r="E423" s="36">
        <v>8</v>
      </c>
      <c r="G423" s="36">
        <f>E423*F423</f>
        <v>0</v>
      </c>
    </row>
    <row r="425" spans="2:7" ht="48" x14ac:dyDescent="0.2">
      <c r="B425" s="34">
        <v>4</v>
      </c>
      <c r="C425" s="7" t="s">
        <v>1104</v>
      </c>
      <c r="D425" s="35" t="s">
        <v>0</v>
      </c>
      <c r="E425" s="36">
        <v>1</v>
      </c>
      <c r="G425" s="36">
        <f>E425*F425</f>
        <v>0</v>
      </c>
    </row>
    <row r="427" spans="2:7" ht="120" x14ac:dyDescent="0.2">
      <c r="B427" s="34">
        <v>5</v>
      </c>
      <c r="C427" s="7" t="s">
        <v>1105</v>
      </c>
      <c r="D427" s="35" t="s">
        <v>0</v>
      </c>
      <c r="E427" s="36">
        <v>1</v>
      </c>
      <c r="G427" s="36">
        <f>E427*F427</f>
        <v>0</v>
      </c>
    </row>
    <row r="429" spans="2:7" ht="60" x14ac:dyDescent="0.2">
      <c r="B429" s="34">
        <v>6</v>
      </c>
      <c r="C429" s="7" t="s">
        <v>1106</v>
      </c>
      <c r="D429" s="35" t="s">
        <v>0</v>
      </c>
      <c r="E429" s="36">
        <v>1</v>
      </c>
      <c r="G429" s="36">
        <f>E429*F429</f>
        <v>0</v>
      </c>
    </row>
    <row r="431" spans="2:7" ht="252" x14ac:dyDescent="0.2">
      <c r="B431" s="34">
        <v>7</v>
      </c>
      <c r="C431" s="7" t="s">
        <v>1107</v>
      </c>
      <c r="D431" s="35" t="s">
        <v>0</v>
      </c>
      <c r="E431" s="36">
        <v>1</v>
      </c>
      <c r="G431" s="36">
        <f>E431*F431</f>
        <v>0</v>
      </c>
    </row>
    <row r="433" spans="2:7" ht="96" x14ac:dyDescent="0.2">
      <c r="B433" s="34">
        <v>8</v>
      </c>
      <c r="C433" s="7" t="s">
        <v>1108</v>
      </c>
      <c r="D433" s="35" t="s">
        <v>0</v>
      </c>
      <c r="E433" s="36">
        <v>1</v>
      </c>
      <c r="G433" s="36">
        <f>E433*F433</f>
        <v>0</v>
      </c>
    </row>
    <row r="435" spans="2:7" ht="60" x14ac:dyDescent="0.2">
      <c r="B435" s="34">
        <v>9</v>
      </c>
      <c r="C435" s="7" t="s">
        <v>1109</v>
      </c>
      <c r="D435" s="35" t="s">
        <v>0</v>
      </c>
      <c r="E435" s="36">
        <v>2</v>
      </c>
      <c r="G435" s="36">
        <f>E435*F435</f>
        <v>0</v>
      </c>
    </row>
    <row r="437" spans="2:7" ht="96" x14ac:dyDescent="0.2">
      <c r="B437" s="34">
        <v>10</v>
      </c>
      <c r="C437" s="7" t="s">
        <v>1110</v>
      </c>
      <c r="D437" s="35" t="s">
        <v>0</v>
      </c>
      <c r="E437" s="36">
        <v>1</v>
      </c>
      <c r="G437" s="36">
        <f>E437*F437</f>
        <v>0</v>
      </c>
    </row>
    <row r="439" spans="2:7" ht="120" x14ac:dyDescent="0.2">
      <c r="B439" s="34">
        <v>11</v>
      </c>
      <c r="C439" s="7" t="s">
        <v>1111</v>
      </c>
      <c r="D439" s="35" t="s">
        <v>0</v>
      </c>
      <c r="E439" s="36">
        <v>4</v>
      </c>
      <c r="G439" s="36">
        <f>E439*F439</f>
        <v>0</v>
      </c>
    </row>
    <row r="441" spans="2:7" ht="48" x14ac:dyDescent="0.2">
      <c r="B441" s="34">
        <v>12</v>
      </c>
      <c r="C441" s="7" t="s">
        <v>1112</v>
      </c>
      <c r="D441" s="35" t="s">
        <v>0</v>
      </c>
      <c r="E441" s="36">
        <v>4</v>
      </c>
      <c r="G441" s="36">
        <f>E441*F441</f>
        <v>0</v>
      </c>
    </row>
    <row r="443" spans="2:7" ht="72" x14ac:dyDescent="0.2">
      <c r="B443" s="34">
        <v>13</v>
      </c>
      <c r="C443" s="7" t="s">
        <v>1113</v>
      </c>
      <c r="D443" s="35" t="s">
        <v>0</v>
      </c>
      <c r="E443" s="36">
        <v>4</v>
      </c>
      <c r="G443" s="36">
        <f>E443*F443</f>
        <v>0</v>
      </c>
    </row>
    <row r="445" spans="2:7" ht="156" x14ac:dyDescent="0.2">
      <c r="B445" s="34">
        <v>14</v>
      </c>
      <c r="C445" s="7" t="s">
        <v>1114</v>
      </c>
      <c r="D445" s="35" t="s">
        <v>0</v>
      </c>
      <c r="E445" s="36">
        <v>3</v>
      </c>
      <c r="G445" s="36">
        <f>E445*F445</f>
        <v>0</v>
      </c>
    </row>
    <row r="447" spans="2:7" ht="204" x14ac:dyDescent="0.2">
      <c r="B447" s="34">
        <v>15</v>
      </c>
      <c r="C447" s="7" t="s">
        <v>1115</v>
      </c>
      <c r="D447" s="35" t="s">
        <v>0</v>
      </c>
      <c r="E447" s="36">
        <v>1</v>
      </c>
      <c r="G447" s="36">
        <f>E447*F447</f>
        <v>0</v>
      </c>
    </row>
    <row r="449" spans="2:7" ht="108" x14ac:dyDescent="0.2">
      <c r="B449" s="34">
        <v>16</v>
      </c>
      <c r="C449" s="7" t="s">
        <v>1116</v>
      </c>
      <c r="D449" s="35" t="s">
        <v>0</v>
      </c>
      <c r="E449" s="36">
        <v>1</v>
      </c>
      <c r="G449" s="36">
        <f>E449*F449</f>
        <v>0</v>
      </c>
    </row>
    <row r="451" spans="2:7" ht="96" x14ac:dyDescent="0.2">
      <c r="B451" s="34">
        <v>17</v>
      </c>
      <c r="C451" s="7" t="s">
        <v>1117</v>
      </c>
      <c r="D451" s="35" t="s">
        <v>0</v>
      </c>
      <c r="E451" s="36">
        <v>1</v>
      </c>
      <c r="G451" s="36">
        <f>E451*F451</f>
        <v>0</v>
      </c>
    </row>
    <row r="453" spans="2:7" ht="228" x14ac:dyDescent="0.2">
      <c r="B453" s="34">
        <v>18</v>
      </c>
      <c r="C453" s="7" t="s">
        <v>1118</v>
      </c>
      <c r="D453" s="35" t="s">
        <v>0</v>
      </c>
      <c r="E453" s="36">
        <v>2</v>
      </c>
      <c r="G453" s="36">
        <f>E453*F453</f>
        <v>0</v>
      </c>
    </row>
    <row r="455" spans="2:7" ht="48" x14ac:dyDescent="0.2">
      <c r="B455" s="34">
        <v>19</v>
      </c>
      <c r="C455" s="7" t="s">
        <v>1119</v>
      </c>
      <c r="D455" s="35" t="s">
        <v>0</v>
      </c>
      <c r="E455" s="36">
        <v>3</v>
      </c>
      <c r="G455" s="36">
        <f>E455*F455</f>
        <v>0</v>
      </c>
    </row>
    <row r="457" spans="2:7" ht="96" x14ac:dyDescent="0.2">
      <c r="B457" s="34">
        <v>20</v>
      </c>
      <c r="C457" s="7" t="s">
        <v>1120</v>
      </c>
      <c r="D457" s="35" t="s">
        <v>0</v>
      </c>
      <c r="E457" s="36">
        <v>2</v>
      </c>
      <c r="G457" s="36">
        <f>E457*F457</f>
        <v>0</v>
      </c>
    </row>
    <row r="459" spans="2:7" ht="60" x14ac:dyDescent="0.2">
      <c r="B459" s="34">
        <v>21</v>
      </c>
      <c r="C459" s="7" t="s">
        <v>1121</v>
      </c>
      <c r="D459" s="35" t="s">
        <v>0</v>
      </c>
      <c r="E459" s="36">
        <v>3</v>
      </c>
      <c r="G459" s="36">
        <f>E459*F459</f>
        <v>0</v>
      </c>
    </row>
    <row r="461" spans="2:7" ht="72" x14ac:dyDescent="0.2">
      <c r="B461" s="34">
        <v>22</v>
      </c>
      <c r="C461" s="7" t="s">
        <v>1122</v>
      </c>
      <c r="D461" s="35" t="s">
        <v>0</v>
      </c>
      <c r="E461" s="36">
        <v>3</v>
      </c>
      <c r="G461" s="36">
        <f>E461*F461</f>
        <v>0</v>
      </c>
    </row>
    <row r="463" spans="2:7" ht="48" x14ac:dyDescent="0.2">
      <c r="B463" s="34">
        <v>23</v>
      </c>
      <c r="C463" s="7" t="s">
        <v>1123</v>
      </c>
      <c r="D463" s="35" t="s">
        <v>0</v>
      </c>
      <c r="E463" s="36">
        <v>3</v>
      </c>
      <c r="G463" s="36">
        <f>E463*F463</f>
        <v>0</v>
      </c>
    </row>
    <row r="465" spans="2:7" ht="300" x14ac:dyDescent="0.2">
      <c r="B465" s="34">
        <v>24</v>
      </c>
      <c r="C465" s="7" t="s">
        <v>1124</v>
      </c>
      <c r="D465" s="35" t="s">
        <v>0</v>
      </c>
      <c r="E465" s="36">
        <v>4</v>
      </c>
      <c r="G465" s="36">
        <f>E465*F465</f>
        <v>0</v>
      </c>
    </row>
    <row r="467" spans="2:7" ht="72" x14ac:dyDescent="0.2">
      <c r="B467" s="34">
        <v>25</v>
      </c>
      <c r="C467" s="7" t="s">
        <v>1125</v>
      </c>
      <c r="D467" s="35" t="s">
        <v>0</v>
      </c>
      <c r="E467" s="36">
        <v>4</v>
      </c>
      <c r="G467" s="36">
        <f>E467*F467</f>
        <v>0</v>
      </c>
    </row>
    <row r="469" spans="2:7" ht="108" x14ac:dyDescent="0.2">
      <c r="B469" s="34">
        <v>26</v>
      </c>
      <c r="C469" s="7" t="s">
        <v>1126</v>
      </c>
      <c r="D469" s="35" t="s">
        <v>0</v>
      </c>
      <c r="E469" s="36">
        <v>3</v>
      </c>
      <c r="G469" s="36">
        <f>E469*F469</f>
        <v>0</v>
      </c>
    </row>
    <row r="471" spans="2:7" ht="216" x14ac:dyDescent="0.2">
      <c r="B471" s="34">
        <v>27</v>
      </c>
      <c r="C471" s="7" t="s">
        <v>1127</v>
      </c>
      <c r="D471" s="35" t="s">
        <v>0</v>
      </c>
      <c r="E471" s="36">
        <v>4</v>
      </c>
      <c r="G471" s="36">
        <f>E471*F471</f>
        <v>0</v>
      </c>
    </row>
    <row r="473" spans="2:7" ht="132" x14ac:dyDescent="0.2">
      <c r="B473" s="34">
        <v>28</v>
      </c>
      <c r="C473" s="7" t="s">
        <v>1128</v>
      </c>
      <c r="D473" s="35" t="s">
        <v>0</v>
      </c>
      <c r="E473" s="36">
        <v>4</v>
      </c>
      <c r="G473" s="36">
        <f>E473*F473</f>
        <v>0</v>
      </c>
    </row>
    <row r="475" spans="2:7" ht="288" x14ac:dyDescent="0.2">
      <c r="B475" s="34">
        <v>29</v>
      </c>
      <c r="C475" s="7" t="s">
        <v>1129</v>
      </c>
      <c r="D475" s="35" t="s">
        <v>0</v>
      </c>
      <c r="E475" s="36">
        <v>1</v>
      </c>
      <c r="G475" s="36">
        <f>E475*F475</f>
        <v>0</v>
      </c>
    </row>
    <row r="477" spans="2:7" ht="72" x14ac:dyDescent="0.2">
      <c r="B477" s="34">
        <v>30</v>
      </c>
      <c r="C477" s="7" t="s">
        <v>1125</v>
      </c>
      <c r="D477" s="35" t="s">
        <v>0</v>
      </c>
      <c r="E477" s="36">
        <v>1</v>
      </c>
      <c r="G477" s="36">
        <f>E477*F477</f>
        <v>0</v>
      </c>
    </row>
    <row r="479" spans="2:7" ht="120" x14ac:dyDescent="0.2">
      <c r="B479" s="34">
        <v>31</v>
      </c>
      <c r="C479" s="7" t="s">
        <v>1111</v>
      </c>
      <c r="D479" s="35" t="s">
        <v>0</v>
      </c>
      <c r="E479" s="36">
        <v>1</v>
      </c>
      <c r="G479" s="36">
        <f>E479*F479</f>
        <v>0</v>
      </c>
    </row>
    <row r="481" spans="2:7" ht="72" x14ac:dyDescent="0.2">
      <c r="B481" s="34">
        <v>32</v>
      </c>
      <c r="C481" s="7" t="s">
        <v>1130</v>
      </c>
      <c r="D481" s="35" t="s">
        <v>0</v>
      </c>
      <c r="E481" s="36">
        <v>1</v>
      </c>
      <c r="G481" s="36">
        <f>E481*F481</f>
        <v>0</v>
      </c>
    </row>
    <row r="483" spans="2:7" ht="108" x14ac:dyDescent="0.2">
      <c r="B483" s="34">
        <v>33</v>
      </c>
      <c r="C483" s="7" t="s">
        <v>1131</v>
      </c>
      <c r="D483" s="35" t="s">
        <v>0</v>
      </c>
      <c r="E483" s="36">
        <v>2</v>
      </c>
      <c r="G483" s="36">
        <f>E483*F483</f>
        <v>0</v>
      </c>
    </row>
    <row r="485" spans="2:7" ht="48" x14ac:dyDescent="0.2">
      <c r="B485" s="34">
        <v>34</v>
      </c>
      <c r="C485" s="7" t="s">
        <v>1132</v>
      </c>
      <c r="D485" s="35" t="s">
        <v>0</v>
      </c>
      <c r="E485" s="36">
        <v>2</v>
      </c>
      <c r="G485" s="36">
        <f>E485*F485</f>
        <v>0</v>
      </c>
    </row>
    <row r="487" spans="2:7" ht="48" x14ac:dyDescent="0.2">
      <c r="B487" s="34">
        <v>35</v>
      </c>
      <c r="C487" s="7" t="s">
        <v>1133</v>
      </c>
      <c r="D487" s="35" t="s">
        <v>0</v>
      </c>
      <c r="E487" s="36">
        <v>1</v>
      </c>
      <c r="G487" s="36">
        <f>E487*F487</f>
        <v>0</v>
      </c>
    </row>
    <row r="489" spans="2:7" ht="36" x14ac:dyDescent="0.2">
      <c r="B489" s="34">
        <v>36</v>
      </c>
      <c r="C489" s="7" t="s">
        <v>1134</v>
      </c>
      <c r="D489" s="35" t="s">
        <v>0</v>
      </c>
      <c r="E489" s="36">
        <v>1</v>
      </c>
      <c r="G489" s="36">
        <f>E489*F489</f>
        <v>0</v>
      </c>
    </row>
    <row r="491" spans="2:7" ht="36" x14ac:dyDescent="0.2">
      <c r="B491" s="34">
        <v>37</v>
      </c>
      <c r="C491" s="7" t="s">
        <v>1135</v>
      </c>
      <c r="D491" s="35" t="s">
        <v>0</v>
      </c>
      <c r="E491" s="36">
        <v>1</v>
      </c>
      <c r="G491" s="36">
        <f>E491*F491</f>
        <v>0</v>
      </c>
    </row>
    <row r="493" spans="2:7" ht="48" x14ac:dyDescent="0.2">
      <c r="B493" s="34">
        <v>38</v>
      </c>
      <c r="C493" s="7" t="s">
        <v>1136</v>
      </c>
      <c r="D493" s="35" t="s">
        <v>0</v>
      </c>
      <c r="E493" s="36">
        <v>20</v>
      </c>
      <c r="G493" s="36">
        <f>E493*F493</f>
        <v>0</v>
      </c>
    </row>
    <row r="495" spans="2:7" ht="48" x14ac:dyDescent="0.2">
      <c r="B495" s="34">
        <v>39</v>
      </c>
      <c r="C495" s="7" t="s">
        <v>1137</v>
      </c>
      <c r="D495" s="35" t="s">
        <v>0</v>
      </c>
      <c r="E495" s="36">
        <v>10</v>
      </c>
      <c r="G495" s="36">
        <f>E495*F495</f>
        <v>0</v>
      </c>
    </row>
    <row r="497" spans="2:7" ht="120" x14ac:dyDescent="0.2">
      <c r="B497" s="34">
        <v>40</v>
      </c>
      <c r="C497" s="7" t="s">
        <v>1138</v>
      </c>
      <c r="D497" s="35" t="s">
        <v>0</v>
      </c>
      <c r="E497" s="36">
        <v>1</v>
      </c>
      <c r="G497" s="36">
        <f>E497*F497</f>
        <v>0</v>
      </c>
    </row>
    <row r="499" spans="2:7" ht="156" x14ac:dyDescent="0.2">
      <c r="B499" s="34">
        <v>41</v>
      </c>
      <c r="C499" s="7" t="s">
        <v>1139</v>
      </c>
      <c r="D499" s="35" t="s">
        <v>0</v>
      </c>
      <c r="E499" s="36">
        <v>1</v>
      </c>
      <c r="G499" s="36">
        <f>E499*F499</f>
        <v>0</v>
      </c>
    </row>
    <row r="501" spans="2:7" ht="132" x14ac:dyDescent="0.2">
      <c r="B501" s="34">
        <v>42</v>
      </c>
      <c r="C501" s="7" t="s">
        <v>1140</v>
      </c>
      <c r="D501" s="35" t="s">
        <v>0</v>
      </c>
      <c r="E501" s="36">
        <v>1</v>
      </c>
      <c r="G501" s="36">
        <f>E501*F501</f>
        <v>0</v>
      </c>
    </row>
    <row r="503" spans="2:7" ht="108" x14ac:dyDescent="0.2">
      <c r="B503" s="34">
        <v>43</v>
      </c>
      <c r="C503" s="7" t="s">
        <v>1141</v>
      </c>
      <c r="D503" s="35" t="s">
        <v>0</v>
      </c>
      <c r="E503" s="36">
        <v>3</v>
      </c>
      <c r="G503" s="36">
        <f>E503*F503</f>
        <v>0</v>
      </c>
    </row>
    <row r="505" spans="2:7" ht="48" x14ac:dyDescent="0.2">
      <c r="B505" s="34">
        <v>44</v>
      </c>
      <c r="C505" s="7" t="s">
        <v>1142</v>
      </c>
      <c r="D505" s="35" t="s">
        <v>14</v>
      </c>
      <c r="E505" s="36">
        <v>350</v>
      </c>
      <c r="G505" s="36">
        <f>E505*F505</f>
        <v>0</v>
      </c>
    </row>
    <row r="507" spans="2:7" ht="60" x14ac:dyDescent="0.2">
      <c r="B507" s="34">
        <v>45</v>
      </c>
      <c r="C507" s="7" t="s">
        <v>1143</v>
      </c>
      <c r="D507" s="35" t="s">
        <v>14</v>
      </c>
      <c r="E507" s="36">
        <v>500</v>
      </c>
      <c r="G507" s="36">
        <f>E507*F507</f>
        <v>0</v>
      </c>
    </row>
    <row r="509" spans="2:7" ht="60" x14ac:dyDescent="0.2">
      <c r="B509" s="34">
        <v>46</v>
      </c>
      <c r="C509" s="7" t="s">
        <v>1144</v>
      </c>
      <c r="D509" s="35" t="s">
        <v>14</v>
      </c>
      <c r="E509" s="36">
        <v>800</v>
      </c>
      <c r="G509" s="36">
        <f>E509*F509</f>
        <v>0</v>
      </c>
    </row>
    <row r="511" spans="2:7" ht="84" x14ac:dyDescent="0.2">
      <c r="B511" s="34">
        <v>47</v>
      </c>
      <c r="C511" s="7" t="s">
        <v>1145</v>
      </c>
      <c r="D511" s="35" t="s">
        <v>1090</v>
      </c>
      <c r="E511" s="36">
        <v>1</v>
      </c>
      <c r="G511" s="36">
        <f>E511*F511</f>
        <v>0</v>
      </c>
    </row>
    <row r="513" spans="2:7" ht="324" x14ac:dyDescent="0.2">
      <c r="B513" s="34">
        <v>48</v>
      </c>
      <c r="C513" s="7" t="s">
        <v>1146</v>
      </c>
    </row>
    <row r="514" spans="2:7" ht="204" x14ac:dyDescent="0.2">
      <c r="C514" s="7" t="s">
        <v>1091</v>
      </c>
      <c r="D514" s="35" t="s">
        <v>1090</v>
      </c>
      <c r="E514" s="36">
        <v>1</v>
      </c>
      <c r="G514" s="36">
        <f>E514*F514</f>
        <v>0</v>
      </c>
    </row>
    <row r="516" spans="2:7" ht="372" x14ac:dyDescent="0.2">
      <c r="B516" s="34">
        <v>49</v>
      </c>
      <c r="C516" s="7" t="s">
        <v>1147</v>
      </c>
      <c r="D516" s="35" t="s">
        <v>1090</v>
      </c>
      <c r="E516" s="36">
        <v>1</v>
      </c>
      <c r="G516" s="36">
        <f>E516*F516</f>
        <v>0</v>
      </c>
    </row>
    <row r="518" spans="2:7" x14ac:dyDescent="0.2">
      <c r="C518" s="7" t="s">
        <v>1092</v>
      </c>
    </row>
    <row r="520" spans="2:7" ht="264" x14ac:dyDescent="0.2">
      <c r="B520" s="34">
        <v>50</v>
      </c>
      <c r="C520" s="7" t="s">
        <v>1148</v>
      </c>
      <c r="D520" s="35" t="s">
        <v>0</v>
      </c>
      <c r="E520" s="36">
        <v>1</v>
      </c>
      <c r="G520" s="36">
        <f>E520*F520</f>
        <v>0</v>
      </c>
    </row>
    <row r="522" spans="2:7" ht="108" x14ac:dyDescent="0.2">
      <c r="B522" s="34">
        <v>51</v>
      </c>
      <c r="C522" s="7" t="s">
        <v>1149</v>
      </c>
      <c r="D522" s="35" t="s">
        <v>0</v>
      </c>
      <c r="E522" s="36">
        <v>1</v>
      </c>
      <c r="G522" s="36">
        <f>E522*F522</f>
        <v>0</v>
      </c>
    </row>
    <row r="524" spans="2:7" ht="108" x14ac:dyDescent="0.2">
      <c r="B524" s="34">
        <v>52</v>
      </c>
      <c r="C524" s="7" t="s">
        <v>1093</v>
      </c>
      <c r="D524" s="35" t="s">
        <v>0</v>
      </c>
      <c r="E524" s="36">
        <v>1</v>
      </c>
      <c r="G524" s="36">
        <f>E524*F524</f>
        <v>0</v>
      </c>
    </row>
    <row r="526" spans="2:7" ht="48" x14ac:dyDescent="0.2">
      <c r="B526" s="34">
        <v>53</v>
      </c>
      <c r="C526" s="7" t="s">
        <v>1150</v>
      </c>
      <c r="D526" s="35" t="s">
        <v>0</v>
      </c>
      <c r="E526" s="36">
        <v>1</v>
      </c>
      <c r="G526" s="36">
        <f>E526*F526</f>
        <v>0</v>
      </c>
    </row>
    <row r="528" spans="2:7" ht="108" x14ac:dyDescent="0.2">
      <c r="B528" s="34">
        <v>54</v>
      </c>
      <c r="C528" s="7" t="s">
        <v>1151</v>
      </c>
      <c r="D528" s="35" t="s">
        <v>0</v>
      </c>
      <c r="E528" s="36">
        <v>1</v>
      </c>
      <c r="G528" s="36">
        <f>E528*F528</f>
        <v>0</v>
      </c>
    </row>
    <row r="530" spans="2:7" ht="216" x14ac:dyDescent="0.2">
      <c r="B530" s="34">
        <v>55</v>
      </c>
      <c r="C530" s="7" t="s">
        <v>1152</v>
      </c>
      <c r="D530" s="35" t="s">
        <v>0</v>
      </c>
      <c r="E530" s="36">
        <v>2</v>
      </c>
      <c r="G530" s="36">
        <f>E530*F530</f>
        <v>0</v>
      </c>
    </row>
    <row r="532" spans="2:7" ht="36" x14ac:dyDescent="0.2">
      <c r="B532" s="34">
        <v>56</v>
      </c>
      <c r="C532" s="7" t="s">
        <v>1153</v>
      </c>
      <c r="D532" s="35" t="s">
        <v>0</v>
      </c>
      <c r="E532" s="36">
        <v>2</v>
      </c>
      <c r="G532" s="36">
        <f>E532*F532</f>
        <v>0</v>
      </c>
    </row>
    <row r="534" spans="2:7" ht="72" x14ac:dyDescent="0.2">
      <c r="B534" s="34">
        <v>57</v>
      </c>
      <c r="C534" s="7" t="s">
        <v>1154</v>
      </c>
      <c r="D534" s="35" t="s">
        <v>0</v>
      </c>
      <c r="E534" s="36">
        <v>2</v>
      </c>
      <c r="G534" s="36">
        <f>E534*F534</f>
        <v>0</v>
      </c>
    </row>
    <row r="536" spans="2:7" ht="84" x14ac:dyDescent="0.2">
      <c r="B536" s="34">
        <v>58</v>
      </c>
      <c r="C536" s="7" t="s">
        <v>1155</v>
      </c>
      <c r="D536" s="35" t="s">
        <v>0</v>
      </c>
      <c r="E536" s="36">
        <v>1</v>
      </c>
      <c r="G536" s="36">
        <f>E536*F536</f>
        <v>0</v>
      </c>
    </row>
    <row r="538" spans="2:7" ht="36" x14ac:dyDescent="0.2">
      <c r="B538" s="34">
        <v>59</v>
      </c>
      <c r="C538" s="7" t="s">
        <v>1156</v>
      </c>
      <c r="D538" s="35" t="s">
        <v>0</v>
      </c>
      <c r="E538" s="36">
        <v>1</v>
      </c>
      <c r="G538" s="36">
        <f>E538*F538</f>
        <v>0</v>
      </c>
    </row>
    <row r="541" spans="2:7" ht="60" x14ac:dyDescent="0.2">
      <c r="B541" s="34">
        <v>60</v>
      </c>
      <c r="C541" s="7" t="s">
        <v>1157</v>
      </c>
      <c r="D541" s="35" t="s">
        <v>0</v>
      </c>
      <c r="E541" s="36">
        <v>1</v>
      </c>
      <c r="G541" s="36">
        <f>E541*F541</f>
        <v>0</v>
      </c>
    </row>
    <row r="543" spans="2:7" ht="60" x14ac:dyDescent="0.2">
      <c r="B543" s="34">
        <v>61</v>
      </c>
      <c r="C543" s="7" t="s">
        <v>1158</v>
      </c>
      <c r="D543" s="35" t="s">
        <v>0</v>
      </c>
      <c r="E543" s="36">
        <v>1</v>
      </c>
      <c r="G543" s="36">
        <f>E543*F543</f>
        <v>0</v>
      </c>
    </row>
    <row r="545" spans="2:7" ht="96" x14ac:dyDescent="0.2">
      <c r="B545" s="34">
        <v>62</v>
      </c>
      <c r="C545" s="7" t="s">
        <v>1159</v>
      </c>
      <c r="D545" s="35" t="s">
        <v>0</v>
      </c>
      <c r="E545" s="36">
        <v>1</v>
      </c>
      <c r="G545" s="36">
        <f>E545*F545</f>
        <v>0</v>
      </c>
    </row>
    <row r="547" spans="2:7" ht="156" x14ac:dyDescent="0.2">
      <c r="B547" s="34">
        <v>63</v>
      </c>
      <c r="C547" s="7" t="s">
        <v>1114</v>
      </c>
      <c r="D547" s="35" t="s">
        <v>0</v>
      </c>
      <c r="E547" s="36">
        <v>2</v>
      </c>
      <c r="G547" s="36">
        <f>E547*F547</f>
        <v>0</v>
      </c>
    </row>
    <row r="549" spans="2:7" ht="204" x14ac:dyDescent="0.2">
      <c r="B549" s="34">
        <v>64</v>
      </c>
      <c r="C549" s="7" t="s">
        <v>1115</v>
      </c>
      <c r="D549" s="35" t="s">
        <v>0</v>
      </c>
      <c r="E549" s="36">
        <v>1</v>
      </c>
      <c r="G549" s="36">
        <f>E549*F549</f>
        <v>0</v>
      </c>
    </row>
    <row r="551" spans="2:7" ht="108" x14ac:dyDescent="0.2">
      <c r="B551" s="34">
        <v>65</v>
      </c>
      <c r="C551" s="7" t="s">
        <v>1116</v>
      </c>
      <c r="D551" s="35" t="s">
        <v>0</v>
      </c>
      <c r="E551" s="36">
        <v>1</v>
      </c>
      <c r="G551" s="36">
        <f>E551*F551</f>
        <v>0</v>
      </c>
    </row>
    <row r="553" spans="2:7" ht="96" x14ac:dyDescent="0.2">
      <c r="B553" s="34">
        <v>66</v>
      </c>
      <c r="C553" s="7" t="s">
        <v>1117</v>
      </c>
      <c r="D553" s="35" t="s">
        <v>0</v>
      </c>
      <c r="E553" s="36">
        <v>1</v>
      </c>
      <c r="G553" s="36">
        <f>E553*F553</f>
        <v>0</v>
      </c>
    </row>
    <row r="555" spans="2:7" ht="228" x14ac:dyDescent="0.2">
      <c r="B555" s="34">
        <v>67</v>
      </c>
      <c r="C555" s="7" t="s">
        <v>1118</v>
      </c>
      <c r="D555" s="35" t="s">
        <v>0</v>
      </c>
      <c r="E555" s="36">
        <v>1</v>
      </c>
      <c r="G555" s="36">
        <f>E555*F555</f>
        <v>0</v>
      </c>
    </row>
    <row r="557" spans="2:7" ht="48" x14ac:dyDescent="0.2">
      <c r="B557" s="34">
        <v>68</v>
      </c>
      <c r="C557" s="7" t="s">
        <v>1119</v>
      </c>
      <c r="D557" s="35" t="s">
        <v>0</v>
      </c>
      <c r="E557" s="36">
        <v>2</v>
      </c>
      <c r="G557" s="36">
        <f>E557*F557</f>
        <v>0</v>
      </c>
    </row>
    <row r="559" spans="2:7" ht="96" x14ac:dyDescent="0.2">
      <c r="B559" s="34">
        <v>69</v>
      </c>
      <c r="C559" s="7" t="s">
        <v>1120</v>
      </c>
      <c r="D559" s="35" t="s">
        <v>0</v>
      </c>
      <c r="E559" s="36">
        <v>1</v>
      </c>
      <c r="G559" s="36">
        <f>E559*F559</f>
        <v>0</v>
      </c>
    </row>
    <row r="561" spans="1:7" ht="60" x14ac:dyDescent="0.2">
      <c r="B561" s="34">
        <v>70</v>
      </c>
      <c r="C561" s="7" t="s">
        <v>1160</v>
      </c>
      <c r="D561" s="35" t="s">
        <v>0</v>
      </c>
      <c r="E561" s="36">
        <v>1</v>
      </c>
      <c r="G561" s="36">
        <f>E561*F561</f>
        <v>0</v>
      </c>
    </row>
    <row r="563" spans="1:7" ht="72" x14ac:dyDescent="0.2">
      <c r="B563" s="34">
        <v>71</v>
      </c>
      <c r="C563" s="7" t="s">
        <v>1161</v>
      </c>
      <c r="D563" s="35" t="s">
        <v>0</v>
      </c>
      <c r="E563" s="36">
        <v>2</v>
      </c>
      <c r="G563" s="36">
        <f>E563*F563</f>
        <v>0</v>
      </c>
    </row>
    <row r="565" spans="1:7" ht="72" x14ac:dyDescent="0.2">
      <c r="B565" s="34">
        <v>72</v>
      </c>
      <c r="C565" s="7" t="s">
        <v>1162</v>
      </c>
      <c r="D565" s="35" t="s">
        <v>0</v>
      </c>
      <c r="E565" s="36">
        <v>2</v>
      </c>
      <c r="G565" s="36">
        <f>E565*F565</f>
        <v>0</v>
      </c>
    </row>
    <row r="567" spans="1:7" ht="72" x14ac:dyDescent="0.2">
      <c r="B567" s="34">
        <v>73</v>
      </c>
      <c r="C567" s="7" t="s">
        <v>1163</v>
      </c>
      <c r="D567" s="35" t="s">
        <v>0</v>
      </c>
      <c r="E567" s="36">
        <v>4</v>
      </c>
      <c r="G567" s="36">
        <f>E567*F567</f>
        <v>0</v>
      </c>
    </row>
    <row r="569" spans="1:7" ht="48" x14ac:dyDescent="0.2">
      <c r="B569" s="34">
        <v>74</v>
      </c>
      <c r="C569" s="7" t="s">
        <v>1164</v>
      </c>
      <c r="D569" s="35" t="s">
        <v>0</v>
      </c>
      <c r="E569" s="36">
        <v>3</v>
      </c>
      <c r="G569" s="36">
        <f>E569*F569</f>
        <v>0</v>
      </c>
    </row>
    <row r="571" spans="1:7" s="13" customFormat="1" x14ac:dyDescent="0.2">
      <c r="A571" s="8"/>
      <c r="B571" s="8" t="s">
        <v>1087</v>
      </c>
      <c r="C571" s="9" t="s">
        <v>1088</v>
      </c>
      <c r="D571" s="10"/>
      <c r="E571" s="11"/>
      <c r="F571" s="12"/>
      <c r="G571" s="11">
        <f>SUM(G419:G570)</f>
        <v>0</v>
      </c>
    </row>
    <row r="574" spans="1:7" ht="30" x14ac:dyDescent="0.2">
      <c r="A574" s="53"/>
      <c r="B574" s="53"/>
      <c r="C574" s="53" t="str">
        <f>_xlfn.TEXTJOIN(" - ",TRUE,"REKAPITULACIJA",C$3)</f>
        <v>REKAPITULACIJA - JAKA I SLABA STRUJA, ZAŠTITA OD MUNJE I VATRODOJAVA</v>
      </c>
      <c r="D574" s="53"/>
      <c r="E574" s="53"/>
      <c r="F574" s="53"/>
      <c r="G574" s="53"/>
    </row>
    <row r="578" spans="1:7" x14ac:dyDescent="0.2">
      <c r="B578" s="34" t="s">
        <v>922</v>
      </c>
      <c r="C578" s="34" t="str">
        <f>C8</f>
        <v xml:space="preserve">RASVJETNA TIJELA </v>
      </c>
      <c r="G578" s="36">
        <f>G24</f>
        <v>0</v>
      </c>
    </row>
    <row r="579" spans="1:7" x14ac:dyDescent="0.2">
      <c r="C579" s="34"/>
    </row>
    <row r="580" spans="1:7" x14ac:dyDescent="0.2">
      <c r="B580" s="34" t="s">
        <v>931</v>
      </c>
      <c r="C580" s="34" t="str">
        <f>C27</f>
        <v>ELEKTROINSTALACIJE</v>
      </c>
      <c r="G580" s="36">
        <f>G357</f>
        <v>0</v>
      </c>
    </row>
    <row r="581" spans="1:7" x14ac:dyDescent="0.2">
      <c r="C581" s="34"/>
    </row>
    <row r="582" spans="1:7" x14ac:dyDescent="0.2">
      <c r="B582" s="34" t="s">
        <v>1059</v>
      </c>
      <c r="C582" s="34" t="str">
        <f>C360</f>
        <v>VATRODOJAVA</v>
      </c>
      <c r="G582" s="36">
        <f>G412</f>
        <v>0</v>
      </c>
    </row>
    <row r="583" spans="1:7" x14ac:dyDescent="0.2">
      <c r="C583" s="34"/>
    </row>
    <row r="584" spans="1:7" x14ac:dyDescent="0.2">
      <c r="B584" s="34" t="s">
        <v>1087</v>
      </c>
      <c r="C584" s="34" t="str">
        <f>C415</f>
        <v>OZVUČENJE I MULTIMEDIJA</v>
      </c>
      <c r="G584" s="36">
        <f>G571</f>
        <v>0</v>
      </c>
    </row>
    <row r="585" spans="1:7" x14ac:dyDescent="0.2">
      <c r="C585" s="34"/>
    </row>
    <row r="586" spans="1:7" ht="24" x14ac:dyDescent="0.2">
      <c r="A586" s="38" t="s">
        <v>797</v>
      </c>
      <c r="B586" s="38"/>
      <c r="C586" s="39" t="str">
        <f>_xlfn.TEXTJOIN(" ",TRUE,C$3,"UKUPNO")</f>
        <v>JAKA I SLABA STRUJA, ZAŠTITA OD MUNJE I VATRODOJAVA UKUPNO</v>
      </c>
      <c r="D586" s="40"/>
      <c r="E586" s="41"/>
      <c r="F586" s="42"/>
      <c r="G586" s="41">
        <f>SUM(G577:G585)</f>
        <v>0</v>
      </c>
    </row>
  </sheetData>
  <sheetProtection algorithmName="SHA-512" hashValue="yynHtjH1yffAMqnh8T4L8dSANwG5jQ+fnLCGNm5ne4rExhLrkJ/9E6RK86CC81LMdMUj0y93u8tnnj6Y9COKUA==" saltValue="BXGkJTfjnuaOsvG18Rixvg=="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fitToHeight="0" orientation="portrait" r:id="rId1"/>
  <headerFooter>
    <oddHeader>&amp;L&amp;G&amp;R&amp;"Arial,Bold"&amp;7&amp;K0032FAGRAĐENJE, PROJEKTIRANJE I NADZOR&amp;"Arial,Regular"
Ulica grada Vukovara 43a,10000 Zagreb
OIB: 23141220773</oddHeader>
    <oddFooter>&amp;L&amp;9Naziv projekta: Cjelovita obnova Vile Ehrlich-Marić - III. dio
Građevina: Vila Ehrlich-Marić - Hrvatski muzej arhitekture HAZU
Lokacija: Ulica Ivana Gorana Kovačića 37, Zagreb, k.č.br. 839, k.o. Centar&amp;R&amp;"-,Bold"&amp;9&amp;A&amp;"-,Regular"
&amp;P / &amp;N</oddFooter>
  </headerFooter>
  <rowBreaks count="1" manualBreakCount="1">
    <brk id="115" max="16383"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DC939-7A9C-47DE-B1A4-CD16720966BC}">
  <dimension ref="A1:H46"/>
  <sheetViews>
    <sheetView view="pageBreakPreview" zoomScaleNormal="120" zoomScaleSheetLayoutView="100" workbookViewId="0"/>
  </sheetViews>
  <sheetFormatPr defaultRowHeight="12" x14ac:dyDescent="0.2"/>
  <cols>
    <col min="1" max="2" width="3.5703125" style="34" customWidth="1"/>
    <col min="3" max="3" width="41.5703125" style="7" customWidth="1"/>
    <col min="4" max="4" width="4.5703125" style="35" customWidth="1"/>
    <col min="5" max="5" width="8.5703125" style="36" customWidth="1"/>
    <col min="6" max="6" width="10.5703125" style="1" customWidth="1"/>
    <col min="7" max="7" width="11.5703125" style="36" customWidth="1"/>
    <col min="8" max="251" width="8.7109375" style="43"/>
    <col min="252" max="252" width="5.7109375" style="43" customWidth="1"/>
    <col min="253" max="253" width="60.7109375" style="43" customWidth="1"/>
    <col min="254" max="254" width="8.7109375" style="43"/>
    <col min="255" max="255" width="9.7109375" style="43" customWidth="1"/>
    <col min="256" max="256" width="3.7109375" style="43" customWidth="1"/>
    <col min="257" max="258" width="10.7109375" style="43" customWidth="1"/>
    <col min="259" max="259" width="9.28515625" style="43" customWidth="1"/>
    <col min="260" max="507" width="8.7109375" style="43"/>
    <col min="508" max="508" width="5.7109375" style="43" customWidth="1"/>
    <col min="509" max="509" width="60.7109375" style="43" customWidth="1"/>
    <col min="510" max="510" width="8.7109375" style="43"/>
    <col min="511" max="511" width="9.7109375" style="43" customWidth="1"/>
    <col min="512" max="512" width="3.7109375" style="43" customWidth="1"/>
    <col min="513" max="514" width="10.7109375" style="43" customWidth="1"/>
    <col min="515" max="515" width="9.28515625" style="43" customWidth="1"/>
    <col min="516" max="763" width="8.7109375" style="43"/>
    <col min="764" max="764" width="5.7109375" style="43" customWidth="1"/>
    <col min="765" max="765" width="60.7109375" style="43" customWidth="1"/>
    <col min="766" max="766" width="8.7109375" style="43"/>
    <col min="767" max="767" width="9.7109375" style="43" customWidth="1"/>
    <col min="768" max="768" width="3.7109375" style="43" customWidth="1"/>
    <col min="769" max="770" width="10.7109375" style="43" customWidth="1"/>
    <col min="771" max="771" width="9.28515625" style="43" customWidth="1"/>
    <col min="772" max="1019" width="8.7109375" style="43"/>
    <col min="1020" max="1020" width="5.7109375" style="43" customWidth="1"/>
    <col min="1021" max="1021" width="60.7109375" style="43" customWidth="1"/>
    <col min="1022" max="1022" width="8.7109375" style="43"/>
    <col min="1023" max="1023" width="9.7109375" style="43" customWidth="1"/>
    <col min="1024" max="1024" width="3.7109375" style="43" customWidth="1"/>
    <col min="1025" max="1026" width="10.7109375" style="43" customWidth="1"/>
    <col min="1027" max="1027" width="9.28515625" style="43" customWidth="1"/>
    <col min="1028" max="1275" width="8.7109375" style="43"/>
    <col min="1276" max="1276" width="5.7109375" style="43" customWidth="1"/>
    <col min="1277" max="1277" width="60.7109375" style="43" customWidth="1"/>
    <col min="1278" max="1278" width="8.7109375" style="43"/>
    <col min="1279" max="1279" width="9.7109375" style="43" customWidth="1"/>
    <col min="1280" max="1280" width="3.7109375" style="43" customWidth="1"/>
    <col min="1281" max="1282" width="10.7109375" style="43" customWidth="1"/>
    <col min="1283" max="1283" width="9.28515625" style="43" customWidth="1"/>
    <col min="1284" max="1531" width="8.7109375" style="43"/>
    <col min="1532" max="1532" width="5.7109375" style="43" customWidth="1"/>
    <col min="1533" max="1533" width="60.7109375" style="43" customWidth="1"/>
    <col min="1534" max="1534" width="8.7109375" style="43"/>
    <col min="1535" max="1535" width="9.7109375" style="43" customWidth="1"/>
    <col min="1536" max="1536" width="3.7109375" style="43" customWidth="1"/>
    <col min="1537" max="1538" width="10.7109375" style="43" customWidth="1"/>
    <col min="1539" max="1539" width="9.28515625" style="43" customWidth="1"/>
    <col min="1540" max="1787" width="8.7109375" style="43"/>
    <col min="1788" max="1788" width="5.7109375" style="43" customWidth="1"/>
    <col min="1789" max="1789" width="60.7109375" style="43" customWidth="1"/>
    <col min="1790" max="1790" width="8.7109375" style="43"/>
    <col min="1791" max="1791" width="9.7109375" style="43" customWidth="1"/>
    <col min="1792" max="1792" width="3.7109375" style="43" customWidth="1"/>
    <col min="1793" max="1794" width="10.7109375" style="43" customWidth="1"/>
    <col min="1795" max="1795" width="9.28515625" style="43" customWidth="1"/>
    <col min="1796" max="2043" width="8.7109375" style="43"/>
    <col min="2044" max="2044" width="5.7109375" style="43" customWidth="1"/>
    <col min="2045" max="2045" width="60.7109375" style="43" customWidth="1"/>
    <col min="2046" max="2046" width="8.7109375" style="43"/>
    <col min="2047" max="2047" width="9.7109375" style="43" customWidth="1"/>
    <col min="2048" max="2048" width="3.7109375" style="43" customWidth="1"/>
    <col min="2049" max="2050" width="10.7109375" style="43" customWidth="1"/>
    <col min="2051" max="2051" width="9.28515625" style="43" customWidth="1"/>
    <col min="2052" max="2299" width="8.7109375" style="43"/>
    <col min="2300" max="2300" width="5.7109375" style="43" customWidth="1"/>
    <col min="2301" max="2301" width="60.7109375" style="43" customWidth="1"/>
    <col min="2302" max="2302" width="8.7109375" style="43"/>
    <col min="2303" max="2303" width="9.7109375" style="43" customWidth="1"/>
    <col min="2304" max="2304" width="3.7109375" style="43" customWidth="1"/>
    <col min="2305" max="2306" width="10.7109375" style="43" customWidth="1"/>
    <col min="2307" max="2307" width="9.28515625" style="43" customWidth="1"/>
    <col min="2308" max="2555" width="8.7109375" style="43"/>
    <col min="2556" max="2556" width="5.7109375" style="43" customWidth="1"/>
    <col min="2557" max="2557" width="60.7109375" style="43" customWidth="1"/>
    <col min="2558" max="2558" width="8.7109375" style="43"/>
    <col min="2559" max="2559" width="9.7109375" style="43" customWidth="1"/>
    <col min="2560" max="2560" width="3.7109375" style="43" customWidth="1"/>
    <col min="2561" max="2562" width="10.7109375" style="43" customWidth="1"/>
    <col min="2563" max="2563" width="9.28515625" style="43" customWidth="1"/>
    <col min="2564" max="2811" width="8.7109375" style="43"/>
    <col min="2812" max="2812" width="5.7109375" style="43" customWidth="1"/>
    <col min="2813" max="2813" width="60.7109375" style="43" customWidth="1"/>
    <col min="2814" max="2814" width="8.7109375" style="43"/>
    <col min="2815" max="2815" width="9.7109375" style="43" customWidth="1"/>
    <col min="2816" max="2816" width="3.7109375" style="43" customWidth="1"/>
    <col min="2817" max="2818" width="10.7109375" style="43" customWidth="1"/>
    <col min="2819" max="2819" width="9.28515625" style="43" customWidth="1"/>
    <col min="2820" max="3067" width="8.7109375" style="43"/>
    <col min="3068" max="3068" width="5.7109375" style="43" customWidth="1"/>
    <col min="3069" max="3069" width="60.7109375" style="43" customWidth="1"/>
    <col min="3070" max="3070" width="8.7109375" style="43"/>
    <col min="3071" max="3071" width="9.7109375" style="43" customWidth="1"/>
    <col min="3072" max="3072" width="3.7109375" style="43" customWidth="1"/>
    <col min="3073" max="3074" width="10.7109375" style="43" customWidth="1"/>
    <col min="3075" max="3075" width="9.28515625" style="43" customWidth="1"/>
    <col min="3076" max="3323" width="8.7109375" style="43"/>
    <col min="3324" max="3324" width="5.7109375" style="43" customWidth="1"/>
    <col min="3325" max="3325" width="60.7109375" style="43" customWidth="1"/>
    <col min="3326" max="3326" width="8.7109375" style="43"/>
    <col min="3327" max="3327" width="9.7109375" style="43" customWidth="1"/>
    <col min="3328" max="3328" width="3.7109375" style="43" customWidth="1"/>
    <col min="3329" max="3330" width="10.7109375" style="43" customWidth="1"/>
    <col min="3331" max="3331" width="9.28515625" style="43" customWidth="1"/>
    <col min="3332" max="3579" width="8.7109375" style="43"/>
    <col min="3580" max="3580" width="5.7109375" style="43" customWidth="1"/>
    <col min="3581" max="3581" width="60.7109375" style="43" customWidth="1"/>
    <col min="3582" max="3582" width="8.7109375" style="43"/>
    <col min="3583" max="3583" width="9.7109375" style="43" customWidth="1"/>
    <col min="3584" max="3584" width="3.7109375" style="43" customWidth="1"/>
    <col min="3585" max="3586" width="10.7109375" style="43" customWidth="1"/>
    <col min="3587" max="3587" width="9.28515625" style="43" customWidth="1"/>
    <col min="3588" max="3835" width="8.7109375" style="43"/>
    <col min="3836" max="3836" width="5.7109375" style="43" customWidth="1"/>
    <col min="3837" max="3837" width="60.7109375" style="43" customWidth="1"/>
    <col min="3838" max="3838" width="8.7109375" style="43"/>
    <col min="3839" max="3839" width="9.7109375" style="43" customWidth="1"/>
    <col min="3840" max="3840" width="3.7109375" style="43" customWidth="1"/>
    <col min="3841" max="3842" width="10.7109375" style="43" customWidth="1"/>
    <col min="3843" max="3843" width="9.28515625" style="43" customWidth="1"/>
    <col min="3844" max="4091" width="8.7109375" style="43"/>
    <col min="4092" max="4092" width="5.7109375" style="43" customWidth="1"/>
    <col min="4093" max="4093" width="60.7109375" style="43" customWidth="1"/>
    <col min="4094" max="4094" width="8.7109375" style="43"/>
    <col min="4095" max="4095" width="9.7109375" style="43" customWidth="1"/>
    <col min="4096" max="4096" width="3.7109375" style="43" customWidth="1"/>
    <col min="4097" max="4098" width="10.7109375" style="43" customWidth="1"/>
    <col min="4099" max="4099" width="9.28515625" style="43" customWidth="1"/>
    <col min="4100" max="4347" width="8.7109375" style="43"/>
    <col min="4348" max="4348" width="5.7109375" style="43" customWidth="1"/>
    <col min="4349" max="4349" width="60.7109375" style="43" customWidth="1"/>
    <col min="4350" max="4350" width="8.7109375" style="43"/>
    <col min="4351" max="4351" width="9.7109375" style="43" customWidth="1"/>
    <col min="4352" max="4352" width="3.7109375" style="43" customWidth="1"/>
    <col min="4353" max="4354" width="10.7109375" style="43" customWidth="1"/>
    <col min="4355" max="4355" width="9.28515625" style="43" customWidth="1"/>
    <col min="4356" max="4603" width="8.7109375" style="43"/>
    <col min="4604" max="4604" width="5.7109375" style="43" customWidth="1"/>
    <col min="4605" max="4605" width="60.7109375" style="43" customWidth="1"/>
    <col min="4606" max="4606" width="8.7109375" style="43"/>
    <col min="4607" max="4607" width="9.7109375" style="43" customWidth="1"/>
    <col min="4608" max="4608" width="3.7109375" style="43" customWidth="1"/>
    <col min="4609" max="4610" width="10.7109375" style="43" customWidth="1"/>
    <col min="4611" max="4611" width="9.28515625" style="43" customWidth="1"/>
    <col min="4612" max="4859" width="8.7109375" style="43"/>
    <col min="4860" max="4860" width="5.7109375" style="43" customWidth="1"/>
    <col min="4861" max="4861" width="60.7109375" style="43" customWidth="1"/>
    <col min="4862" max="4862" width="8.7109375" style="43"/>
    <col min="4863" max="4863" width="9.7109375" style="43" customWidth="1"/>
    <col min="4864" max="4864" width="3.7109375" style="43" customWidth="1"/>
    <col min="4865" max="4866" width="10.7109375" style="43" customWidth="1"/>
    <col min="4867" max="4867" width="9.28515625" style="43" customWidth="1"/>
    <col min="4868" max="5115" width="8.7109375" style="43"/>
    <col min="5116" max="5116" width="5.7109375" style="43" customWidth="1"/>
    <col min="5117" max="5117" width="60.7109375" style="43" customWidth="1"/>
    <col min="5118" max="5118" width="8.7109375" style="43"/>
    <col min="5119" max="5119" width="9.7109375" style="43" customWidth="1"/>
    <col min="5120" max="5120" width="3.7109375" style="43" customWidth="1"/>
    <col min="5121" max="5122" width="10.7109375" style="43" customWidth="1"/>
    <col min="5123" max="5123" width="9.28515625" style="43" customWidth="1"/>
    <col min="5124" max="5371" width="8.7109375" style="43"/>
    <col min="5372" max="5372" width="5.7109375" style="43" customWidth="1"/>
    <col min="5373" max="5373" width="60.7109375" style="43" customWidth="1"/>
    <col min="5374" max="5374" width="8.7109375" style="43"/>
    <col min="5375" max="5375" width="9.7109375" style="43" customWidth="1"/>
    <col min="5376" max="5376" width="3.7109375" style="43" customWidth="1"/>
    <col min="5377" max="5378" width="10.7109375" style="43" customWidth="1"/>
    <col min="5379" max="5379" width="9.28515625" style="43" customWidth="1"/>
    <col min="5380" max="5627" width="8.7109375" style="43"/>
    <col min="5628" max="5628" width="5.7109375" style="43" customWidth="1"/>
    <col min="5629" max="5629" width="60.7109375" style="43" customWidth="1"/>
    <col min="5630" max="5630" width="8.7109375" style="43"/>
    <col min="5631" max="5631" width="9.7109375" style="43" customWidth="1"/>
    <col min="5632" max="5632" width="3.7109375" style="43" customWidth="1"/>
    <col min="5633" max="5634" width="10.7109375" style="43" customWidth="1"/>
    <col min="5635" max="5635" width="9.28515625" style="43" customWidth="1"/>
    <col min="5636" max="5883" width="8.7109375" style="43"/>
    <col min="5884" max="5884" width="5.7109375" style="43" customWidth="1"/>
    <col min="5885" max="5885" width="60.7109375" style="43" customWidth="1"/>
    <col min="5886" max="5886" width="8.7109375" style="43"/>
    <col min="5887" max="5887" width="9.7109375" style="43" customWidth="1"/>
    <col min="5888" max="5888" width="3.7109375" style="43" customWidth="1"/>
    <col min="5889" max="5890" width="10.7109375" style="43" customWidth="1"/>
    <col min="5891" max="5891" width="9.28515625" style="43" customWidth="1"/>
    <col min="5892" max="6139" width="8.7109375" style="43"/>
    <col min="6140" max="6140" width="5.7109375" style="43" customWidth="1"/>
    <col min="6141" max="6141" width="60.7109375" style="43" customWidth="1"/>
    <col min="6142" max="6142" width="8.7109375" style="43"/>
    <col min="6143" max="6143" width="9.7109375" style="43" customWidth="1"/>
    <col min="6144" max="6144" width="3.7109375" style="43" customWidth="1"/>
    <col min="6145" max="6146" width="10.7109375" style="43" customWidth="1"/>
    <col min="6147" max="6147" width="9.28515625" style="43" customWidth="1"/>
    <col min="6148" max="6395" width="8.7109375" style="43"/>
    <col min="6396" max="6396" width="5.7109375" style="43" customWidth="1"/>
    <col min="6397" max="6397" width="60.7109375" style="43" customWidth="1"/>
    <col min="6398" max="6398" width="8.7109375" style="43"/>
    <col min="6399" max="6399" width="9.7109375" style="43" customWidth="1"/>
    <col min="6400" max="6400" width="3.7109375" style="43" customWidth="1"/>
    <col min="6401" max="6402" width="10.7109375" style="43" customWidth="1"/>
    <col min="6403" max="6403" width="9.28515625" style="43" customWidth="1"/>
    <col min="6404" max="6651" width="8.7109375" style="43"/>
    <col min="6652" max="6652" width="5.7109375" style="43" customWidth="1"/>
    <col min="6653" max="6653" width="60.7109375" style="43" customWidth="1"/>
    <col min="6654" max="6654" width="8.7109375" style="43"/>
    <col min="6655" max="6655" width="9.7109375" style="43" customWidth="1"/>
    <col min="6656" max="6656" width="3.7109375" style="43" customWidth="1"/>
    <col min="6657" max="6658" width="10.7109375" style="43" customWidth="1"/>
    <col min="6659" max="6659" width="9.28515625" style="43" customWidth="1"/>
    <col min="6660" max="6907" width="8.7109375" style="43"/>
    <col min="6908" max="6908" width="5.7109375" style="43" customWidth="1"/>
    <col min="6909" max="6909" width="60.7109375" style="43" customWidth="1"/>
    <col min="6910" max="6910" width="8.7109375" style="43"/>
    <col min="6911" max="6911" width="9.7109375" style="43" customWidth="1"/>
    <col min="6912" max="6912" width="3.7109375" style="43" customWidth="1"/>
    <col min="6913" max="6914" width="10.7109375" style="43" customWidth="1"/>
    <col min="6915" max="6915" width="9.28515625" style="43" customWidth="1"/>
    <col min="6916" max="7163" width="8.7109375" style="43"/>
    <col min="7164" max="7164" width="5.7109375" style="43" customWidth="1"/>
    <col min="7165" max="7165" width="60.7109375" style="43" customWidth="1"/>
    <col min="7166" max="7166" width="8.7109375" style="43"/>
    <col min="7167" max="7167" width="9.7109375" style="43" customWidth="1"/>
    <col min="7168" max="7168" width="3.7109375" style="43" customWidth="1"/>
    <col min="7169" max="7170" width="10.7109375" style="43" customWidth="1"/>
    <col min="7171" max="7171" width="9.28515625" style="43" customWidth="1"/>
    <col min="7172" max="7419" width="8.7109375" style="43"/>
    <col min="7420" max="7420" width="5.7109375" style="43" customWidth="1"/>
    <col min="7421" max="7421" width="60.7109375" style="43" customWidth="1"/>
    <col min="7422" max="7422" width="8.7109375" style="43"/>
    <col min="7423" max="7423" width="9.7109375" style="43" customWidth="1"/>
    <col min="7424" max="7424" width="3.7109375" style="43" customWidth="1"/>
    <col min="7425" max="7426" width="10.7109375" style="43" customWidth="1"/>
    <col min="7427" max="7427" width="9.28515625" style="43" customWidth="1"/>
    <col min="7428" max="7675" width="8.7109375" style="43"/>
    <col min="7676" max="7676" width="5.7109375" style="43" customWidth="1"/>
    <col min="7677" max="7677" width="60.7109375" style="43" customWidth="1"/>
    <col min="7678" max="7678" width="8.7109375" style="43"/>
    <col min="7679" max="7679" width="9.7109375" style="43" customWidth="1"/>
    <col min="7680" max="7680" width="3.7109375" style="43" customWidth="1"/>
    <col min="7681" max="7682" width="10.7109375" style="43" customWidth="1"/>
    <col min="7683" max="7683" width="9.28515625" style="43" customWidth="1"/>
    <col min="7684" max="7931" width="8.7109375" style="43"/>
    <col min="7932" max="7932" width="5.7109375" style="43" customWidth="1"/>
    <col min="7933" max="7933" width="60.7109375" style="43" customWidth="1"/>
    <col min="7934" max="7934" width="8.7109375" style="43"/>
    <col min="7935" max="7935" width="9.7109375" style="43" customWidth="1"/>
    <col min="7936" max="7936" width="3.7109375" style="43" customWidth="1"/>
    <col min="7937" max="7938" width="10.7109375" style="43" customWidth="1"/>
    <col min="7939" max="7939" width="9.28515625" style="43" customWidth="1"/>
    <col min="7940" max="8187" width="8.7109375" style="43"/>
    <col min="8188" max="8188" width="5.7109375" style="43" customWidth="1"/>
    <col min="8189" max="8189" width="60.7109375" style="43" customWidth="1"/>
    <col min="8190" max="8190" width="8.7109375" style="43"/>
    <col min="8191" max="8191" width="9.7109375" style="43" customWidth="1"/>
    <col min="8192" max="8192" width="3.7109375" style="43" customWidth="1"/>
    <col min="8193" max="8194" width="10.7109375" style="43" customWidth="1"/>
    <col min="8195" max="8195" width="9.28515625" style="43" customWidth="1"/>
    <col min="8196" max="8443" width="8.7109375" style="43"/>
    <col min="8444" max="8444" width="5.7109375" style="43" customWidth="1"/>
    <col min="8445" max="8445" width="60.7109375" style="43" customWidth="1"/>
    <col min="8446" max="8446" width="8.7109375" style="43"/>
    <col min="8447" max="8447" width="9.7109375" style="43" customWidth="1"/>
    <col min="8448" max="8448" width="3.7109375" style="43" customWidth="1"/>
    <col min="8449" max="8450" width="10.7109375" style="43" customWidth="1"/>
    <col min="8451" max="8451" width="9.28515625" style="43" customWidth="1"/>
    <col min="8452" max="8699" width="8.7109375" style="43"/>
    <col min="8700" max="8700" width="5.7109375" style="43" customWidth="1"/>
    <col min="8701" max="8701" width="60.7109375" style="43" customWidth="1"/>
    <col min="8702" max="8702" width="8.7109375" style="43"/>
    <col min="8703" max="8703" width="9.7109375" style="43" customWidth="1"/>
    <col min="8704" max="8704" width="3.7109375" style="43" customWidth="1"/>
    <col min="8705" max="8706" width="10.7109375" style="43" customWidth="1"/>
    <col min="8707" max="8707" width="9.28515625" style="43" customWidth="1"/>
    <col min="8708" max="8955" width="8.7109375" style="43"/>
    <col min="8956" max="8956" width="5.7109375" style="43" customWidth="1"/>
    <col min="8957" max="8957" width="60.7109375" style="43" customWidth="1"/>
    <col min="8958" max="8958" width="8.7109375" style="43"/>
    <col min="8959" max="8959" width="9.7109375" style="43" customWidth="1"/>
    <col min="8960" max="8960" width="3.7109375" style="43" customWidth="1"/>
    <col min="8961" max="8962" width="10.7109375" style="43" customWidth="1"/>
    <col min="8963" max="8963" width="9.28515625" style="43" customWidth="1"/>
    <col min="8964" max="9211" width="8.7109375" style="43"/>
    <col min="9212" max="9212" width="5.7109375" style="43" customWidth="1"/>
    <col min="9213" max="9213" width="60.7109375" style="43" customWidth="1"/>
    <col min="9214" max="9214" width="8.7109375" style="43"/>
    <col min="9215" max="9215" width="9.7109375" style="43" customWidth="1"/>
    <col min="9216" max="9216" width="3.7109375" style="43" customWidth="1"/>
    <col min="9217" max="9218" width="10.7109375" style="43" customWidth="1"/>
    <col min="9219" max="9219" width="9.28515625" style="43" customWidth="1"/>
    <col min="9220" max="9467" width="8.7109375" style="43"/>
    <col min="9468" max="9468" width="5.7109375" style="43" customWidth="1"/>
    <col min="9469" max="9469" width="60.7109375" style="43" customWidth="1"/>
    <col min="9470" max="9470" width="8.7109375" style="43"/>
    <col min="9471" max="9471" width="9.7109375" style="43" customWidth="1"/>
    <col min="9472" max="9472" width="3.7109375" style="43" customWidth="1"/>
    <col min="9473" max="9474" width="10.7109375" style="43" customWidth="1"/>
    <col min="9475" max="9475" width="9.28515625" style="43" customWidth="1"/>
    <col min="9476" max="9723" width="8.7109375" style="43"/>
    <col min="9724" max="9724" width="5.7109375" style="43" customWidth="1"/>
    <col min="9725" max="9725" width="60.7109375" style="43" customWidth="1"/>
    <col min="9726" max="9726" width="8.7109375" style="43"/>
    <col min="9727" max="9727" width="9.7109375" style="43" customWidth="1"/>
    <col min="9728" max="9728" width="3.7109375" style="43" customWidth="1"/>
    <col min="9729" max="9730" width="10.7109375" style="43" customWidth="1"/>
    <col min="9731" max="9731" width="9.28515625" style="43" customWidth="1"/>
    <col min="9732" max="9979" width="8.7109375" style="43"/>
    <col min="9980" max="9980" width="5.7109375" style="43" customWidth="1"/>
    <col min="9981" max="9981" width="60.7109375" style="43" customWidth="1"/>
    <col min="9982" max="9982" width="8.7109375" style="43"/>
    <col min="9983" max="9983" width="9.7109375" style="43" customWidth="1"/>
    <col min="9984" max="9984" width="3.7109375" style="43" customWidth="1"/>
    <col min="9985" max="9986" width="10.7109375" style="43" customWidth="1"/>
    <col min="9987" max="9987" width="9.28515625" style="43" customWidth="1"/>
    <col min="9988" max="10235" width="8.7109375" style="43"/>
    <col min="10236" max="10236" width="5.7109375" style="43" customWidth="1"/>
    <col min="10237" max="10237" width="60.7109375" style="43" customWidth="1"/>
    <col min="10238" max="10238" width="8.7109375" style="43"/>
    <col min="10239" max="10239" width="9.7109375" style="43" customWidth="1"/>
    <col min="10240" max="10240" width="3.7109375" style="43" customWidth="1"/>
    <col min="10241" max="10242" width="10.7109375" style="43" customWidth="1"/>
    <col min="10243" max="10243" width="9.28515625" style="43" customWidth="1"/>
    <col min="10244" max="10491" width="8.7109375" style="43"/>
    <col min="10492" max="10492" width="5.7109375" style="43" customWidth="1"/>
    <col min="10493" max="10493" width="60.7109375" style="43" customWidth="1"/>
    <col min="10494" max="10494" width="8.7109375" style="43"/>
    <col min="10495" max="10495" width="9.7109375" style="43" customWidth="1"/>
    <col min="10496" max="10496" width="3.7109375" style="43" customWidth="1"/>
    <col min="10497" max="10498" width="10.7109375" style="43" customWidth="1"/>
    <col min="10499" max="10499" width="9.28515625" style="43" customWidth="1"/>
    <col min="10500" max="10747" width="8.7109375" style="43"/>
    <col min="10748" max="10748" width="5.7109375" style="43" customWidth="1"/>
    <col min="10749" max="10749" width="60.7109375" style="43" customWidth="1"/>
    <col min="10750" max="10750" width="8.7109375" style="43"/>
    <col min="10751" max="10751" width="9.7109375" style="43" customWidth="1"/>
    <col min="10752" max="10752" width="3.7109375" style="43" customWidth="1"/>
    <col min="10753" max="10754" width="10.7109375" style="43" customWidth="1"/>
    <col min="10755" max="10755" width="9.28515625" style="43" customWidth="1"/>
    <col min="10756" max="11003" width="8.7109375" style="43"/>
    <col min="11004" max="11004" width="5.7109375" style="43" customWidth="1"/>
    <col min="11005" max="11005" width="60.7109375" style="43" customWidth="1"/>
    <col min="11006" max="11006" width="8.7109375" style="43"/>
    <col min="11007" max="11007" width="9.7109375" style="43" customWidth="1"/>
    <col min="11008" max="11008" width="3.7109375" style="43" customWidth="1"/>
    <col min="11009" max="11010" width="10.7109375" style="43" customWidth="1"/>
    <col min="11011" max="11011" width="9.28515625" style="43" customWidth="1"/>
    <col min="11012" max="11259" width="8.7109375" style="43"/>
    <col min="11260" max="11260" width="5.7109375" style="43" customWidth="1"/>
    <col min="11261" max="11261" width="60.7109375" style="43" customWidth="1"/>
    <col min="11262" max="11262" width="8.7109375" style="43"/>
    <col min="11263" max="11263" width="9.7109375" style="43" customWidth="1"/>
    <col min="11264" max="11264" width="3.7109375" style="43" customWidth="1"/>
    <col min="11265" max="11266" width="10.7109375" style="43" customWidth="1"/>
    <col min="11267" max="11267" width="9.28515625" style="43" customWidth="1"/>
    <col min="11268" max="11515" width="8.7109375" style="43"/>
    <col min="11516" max="11516" width="5.7109375" style="43" customWidth="1"/>
    <col min="11517" max="11517" width="60.7109375" style="43" customWidth="1"/>
    <col min="11518" max="11518" width="8.7109375" style="43"/>
    <col min="11519" max="11519" width="9.7109375" style="43" customWidth="1"/>
    <col min="11520" max="11520" width="3.7109375" style="43" customWidth="1"/>
    <col min="11521" max="11522" width="10.7109375" style="43" customWidth="1"/>
    <col min="11523" max="11523" width="9.28515625" style="43" customWidth="1"/>
    <col min="11524" max="11771" width="8.7109375" style="43"/>
    <col min="11772" max="11772" width="5.7109375" style="43" customWidth="1"/>
    <col min="11773" max="11773" width="60.7109375" style="43" customWidth="1"/>
    <col min="11774" max="11774" width="8.7109375" style="43"/>
    <col min="11775" max="11775" width="9.7109375" style="43" customWidth="1"/>
    <col min="11776" max="11776" width="3.7109375" style="43" customWidth="1"/>
    <col min="11777" max="11778" width="10.7109375" style="43" customWidth="1"/>
    <col min="11779" max="11779" width="9.28515625" style="43" customWidth="1"/>
    <col min="11780" max="12027" width="8.7109375" style="43"/>
    <col min="12028" max="12028" width="5.7109375" style="43" customWidth="1"/>
    <col min="12029" max="12029" width="60.7109375" style="43" customWidth="1"/>
    <col min="12030" max="12030" width="8.7109375" style="43"/>
    <col min="12031" max="12031" width="9.7109375" style="43" customWidth="1"/>
    <col min="12032" max="12032" width="3.7109375" style="43" customWidth="1"/>
    <col min="12033" max="12034" width="10.7109375" style="43" customWidth="1"/>
    <col min="12035" max="12035" width="9.28515625" style="43" customWidth="1"/>
    <col min="12036" max="12283" width="8.7109375" style="43"/>
    <col min="12284" max="12284" width="5.7109375" style="43" customWidth="1"/>
    <col min="12285" max="12285" width="60.7109375" style="43" customWidth="1"/>
    <col min="12286" max="12286" width="8.7109375" style="43"/>
    <col min="12287" max="12287" width="9.7109375" style="43" customWidth="1"/>
    <col min="12288" max="12288" width="3.7109375" style="43" customWidth="1"/>
    <col min="12289" max="12290" width="10.7109375" style="43" customWidth="1"/>
    <col min="12291" max="12291" width="9.28515625" style="43" customWidth="1"/>
    <col min="12292" max="12539" width="8.7109375" style="43"/>
    <col min="12540" max="12540" width="5.7109375" style="43" customWidth="1"/>
    <col min="12541" max="12541" width="60.7109375" style="43" customWidth="1"/>
    <col min="12542" max="12542" width="8.7109375" style="43"/>
    <col min="12543" max="12543" width="9.7109375" style="43" customWidth="1"/>
    <col min="12544" max="12544" width="3.7109375" style="43" customWidth="1"/>
    <col min="12545" max="12546" width="10.7109375" style="43" customWidth="1"/>
    <col min="12547" max="12547" width="9.28515625" style="43" customWidth="1"/>
    <col min="12548" max="12795" width="8.7109375" style="43"/>
    <col min="12796" max="12796" width="5.7109375" style="43" customWidth="1"/>
    <col min="12797" max="12797" width="60.7109375" style="43" customWidth="1"/>
    <col min="12798" max="12798" width="8.7109375" style="43"/>
    <col min="12799" max="12799" width="9.7109375" style="43" customWidth="1"/>
    <col min="12800" max="12800" width="3.7109375" style="43" customWidth="1"/>
    <col min="12801" max="12802" width="10.7109375" style="43" customWidth="1"/>
    <col min="12803" max="12803" width="9.28515625" style="43" customWidth="1"/>
    <col min="12804" max="13051" width="8.7109375" style="43"/>
    <col min="13052" max="13052" width="5.7109375" style="43" customWidth="1"/>
    <col min="13053" max="13053" width="60.7109375" style="43" customWidth="1"/>
    <col min="13054" max="13054" width="8.7109375" style="43"/>
    <col min="13055" max="13055" width="9.7109375" style="43" customWidth="1"/>
    <col min="13056" max="13056" width="3.7109375" style="43" customWidth="1"/>
    <col min="13057" max="13058" width="10.7109375" style="43" customWidth="1"/>
    <col min="13059" max="13059" width="9.28515625" style="43" customWidth="1"/>
    <col min="13060" max="13307" width="8.7109375" style="43"/>
    <col min="13308" max="13308" width="5.7109375" style="43" customWidth="1"/>
    <col min="13309" max="13309" width="60.7109375" style="43" customWidth="1"/>
    <col min="13310" max="13310" width="8.7109375" style="43"/>
    <col min="13311" max="13311" width="9.7109375" style="43" customWidth="1"/>
    <col min="13312" max="13312" width="3.7109375" style="43" customWidth="1"/>
    <col min="13313" max="13314" width="10.7109375" style="43" customWidth="1"/>
    <col min="13315" max="13315" width="9.28515625" style="43" customWidth="1"/>
    <col min="13316" max="13563" width="8.7109375" style="43"/>
    <col min="13564" max="13564" width="5.7109375" style="43" customWidth="1"/>
    <col min="13565" max="13565" width="60.7109375" style="43" customWidth="1"/>
    <col min="13566" max="13566" width="8.7109375" style="43"/>
    <col min="13567" max="13567" width="9.7109375" style="43" customWidth="1"/>
    <col min="13568" max="13568" width="3.7109375" style="43" customWidth="1"/>
    <col min="13569" max="13570" width="10.7109375" style="43" customWidth="1"/>
    <col min="13571" max="13571" width="9.28515625" style="43" customWidth="1"/>
    <col min="13572" max="13819" width="8.7109375" style="43"/>
    <col min="13820" max="13820" width="5.7109375" style="43" customWidth="1"/>
    <col min="13821" max="13821" width="60.7109375" style="43" customWidth="1"/>
    <col min="13822" max="13822" width="8.7109375" style="43"/>
    <col min="13823" max="13823" width="9.7109375" style="43" customWidth="1"/>
    <col min="13824" max="13824" width="3.7109375" style="43" customWidth="1"/>
    <col min="13825" max="13826" width="10.7109375" style="43" customWidth="1"/>
    <col min="13827" max="13827" width="9.28515625" style="43" customWidth="1"/>
    <col min="13828" max="14075" width="8.7109375" style="43"/>
    <col min="14076" max="14076" width="5.7109375" style="43" customWidth="1"/>
    <col min="14077" max="14077" width="60.7109375" style="43" customWidth="1"/>
    <col min="14078" max="14078" width="8.7109375" style="43"/>
    <col min="14079" max="14079" width="9.7109375" style="43" customWidth="1"/>
    <col min="14080" max="14080" width="3.7109375" style="43" customWidth="1"/>
    <col min="14081" max="14082" width="10.7109375" style="43" customWidth="1"/>
    <col min="14083" max="14083" width="9.28515625" style="43" customWidth="1"/>
    <col min="14084" max="14331" width="8.7109375" style="43"/>
    <col min="14332" max="14332" width="5.7109375" style="43" customWidth="1"/>
    <col min="14333" max="14333" width="60.7109375" style="43" customWidth="1"/>
    <col min="14334" max="14334" width="8.7109375" style="43"/>
    <col min="14335" max="14335" width="9.7109375" style="43" customWidth="1"/>
    <col min="14336" max="14336" width="3.7109375" style="43" customWidth="1"/>
    <col min="14337" max="14338" width="10.7109375" style="43" customWidth="1"/>
    <col min="14339" max="14339" width="9.28515625" style="43" customWidth="1"/>
    <col min="14340" max="14587" width="8.7109375" style="43"/>
    <col min="14588" max="14588" width="5.7109375" style="43" customWidth="1"/>
    <col min="14589" max="14589" width="60.7109375" style="43" customWidth="1"/>
    <col min="14590" max="14590" width="8.7109375" style="43"/>
    <col min="14591" max="14591" width="9.7109375" style="43" customWidth="1"/>
    <col min="14592" max="14592" width="3.7109375" style="43" customWidth="1"/>
    <col min="14593" max="14594" width="10.7109375" style="43" customWidth="1"/>
    <col min="14595" max="14595" width="9.28515625" style="43" customWidth="1"/>
    <col min="14596" max="14843" width="8.7109375" style="43"/>
    <col min="14844" max="14844" width="5.7109375" style="43" customWidth="1"/>
    <col min="14845" max="14845" width="60.7109375" style="43" customWidth="1"/>
    <col min="14846" max="14846" width="8.7109375" style="43"/>
    <col min="14847" max="14847" width="9.7109375" style="43" customWidth="1"/>
    <col min="14848" max="14848" width="3.7109375" style="43" customWidth="1"/>
    <col min="14849" max="14850" width="10.7109375" style="43" customWidth="1"/>
    <col min="14851" max="14851" width="9.28515625" style="43" customWidth="1"/>
    <col min="14852" max="15099" width="8.7109375" style="43"/>
    <col min="15100" max="15100" width="5.7109375" style="43" customWidth="1"/>
    <col min="15101" max="15101" width="60.7109375" style="43" customWidth="1"/>
    <col min="15102" max="15102" width="8.7109375" style="43"/>
    <col min="15103" max="15103" width="9.7109375" style="43" customWidth="1"/>
    <col min="15104" max="15104" width="3.7109375" style="43" customWidth="1"/>
    <col min="15105" max="15106" width="10.7109375" style="43" customWidth="1"/>
    <col min="15107" max="15107" width="9.28515625" style="43" customWidth="1"/>
    <col min="15108" max="15355" width="8.7109375" style="43"/>
    <col min="15356" max="15356" width="5.7109375" style="43" customWidth="1"/>
    <col min="15357" max="15357" width="60.7109375" style="43" customWidth="1"/>
    <col min="15358" max="15358" width="8.7109375" style="43"/>
    <col min="15359" max="15359" width="9.7109375" style="43" customWidth="1"/>
    <col min="15360" max="15360" width="3.7109375" style="43" customWidth="1"/>
    <col min="15361" max="15362" width="10.7109375" style="43" customWidth="1"/>
    <col min="15363" max="15363" width="9.28515625" style="43" customWidth="1"/>
    <col min="15364" max="15611" width="8.7109375" style="43"/>
    <col min="15612" max="15612" width="5.7109375" style="43" customWidth="1"/>
    <col min="15613" max="15613" width="60.7109375" style="43" customWidth="1"/>
    <col min="15614" max="15614" width="8.7109375" style="43"/>
    <col min="15615" max="15615" width="9.7109375" style="43" customWidth="1"/>
    <col min="15616" max="15616" width="3.7109375" style="43" customWidth="1"/>
    <col min="15617" max="15618" width="10.7109375" style="43" customWidth="1"/>
    <col min="15619" max="15619" width="9.28515625" style="43" customWidth="1"/>
    <col min="15620" max="15867" width="8.7109375" style="43"/>
    <col min="15868" max="15868" width="5.7109375" style="43" customWidth="1"/>
    <col min="15869" max="15869" width="60.7109375" style="43" customWidth="1"/>
    <col min="15870" max="15870" width="8.7109375" style="43"/>
    <col min="15871" max="15871" width="9.7109375" style="43" customWidth="1"/>
    <col min="15872" max="15872" width="3.7109375" style="43" customWidth="1"/>
    <col min="15873" max="15874" width="10.7109375" style="43" customWidth="1"/>
    <col min="15875" max="15875" width="9.28515625" style="43" customWidth="1"/>
    <col min="15876" max="16123" width="8.7109375" style="43"/>
    <col min="16124" max="16124" width="5.7109375" style="43" customWidth="1"/>
    <col min="16125" max="16125" width="60.7109375" style="43" customWidth="1"/>
    <col min="16126" max="16126" width="8.7109375" style="43"/>
    <col min="16127" max="16127" width="9.7109375" style="43" customWidth="1"/>
    <col min="16128" max="16128" width="3.7109375" style="43" customWidth="1"/>
    <col min="16129" max="16130" width="10.7109375" style="43" customWidth="1"/>
    <col min="16131" max="16131" width="9.28515625" style="43" customWidth="1"/>
    <col min="16132" max="16384" width="8.7109375" style="43"/>
  </cols>
  <sheetData>
    <row r="1" spans="1:8" s="33" customFormat="1" x14ac:dyDescent="0.2">
      <c r="A1" s="18" t="s">
        <v>30</v>
      </c>
      <c r="B1" s="18" t="s">
        <v>31</v>
      </c>
      <c r="C1" s="21" t="s">
        <v>1</v>
      </c>
      <c r="D1" s="17" t="s">
        <v>32</v>
      </c>
      <c r="E1" s="19" t="s">
        <v>34</v>
      </c>
      <c r="F1" s="20" t="s">
        <v>33</v>
      </c>
      <c r="G1" s="19" t="s">
        <v>35</v>
      </c>
      <c r="H1" s="52"/>
    </row>
    <row r="2" spans="1:8" s="33" customFormat="1" x14ac:dyDescent="0.2">
      <c r="A2" s="34"/>
      <c r="B2" s="34"/>
      <c r="C2" s="7"/>
      <c r="D2" s="35"/>
      <c r="E2" s="36"/>
      <c r="F2" s="1"/>
      <c r="G2" s="36"/>
    </row>
    <row r="3" spans="1:8" s="8" customFormat="1" x14ac:dyDescent="0.25">
      <c r="A3" s="8" t="s">
        <v>1249</v>
      </c>
      <c r="C3" s="8" t="s">
        <v>1250</v>
      </c>
    </row>
    <row r="4" spans="1:8" s="33" customFormat="1" x14ac:dyDescent="0.2">
      <c r="A4" s="34"/>
      <c r="B4" s="34"/>
      <c r="C4" s="7"/>
      <c r="D4" s="35"/>
      <c r="E4" s="36"/>
      <c r="F4" s="1"/>
      <c r="G4" s="36"/>
    </row>
    <row r="5" spans="1:8" s="33" customFormat="1" x14ac:dyDescent="0.2">
      <c r="A5" s="34"/>
      <c r="B5" s="34"/>
      <c r="C5" s="7" t="s">
        <v>1251</v>
      </c>
      <c r="D5" s="35"/>
      <c r="E5" s="36"/>
      <c r="F5" s="1"/>
      <c r="G5" s="36"/>
    </row>
    <row r="6" spans="1:8" s="33" customFormat="1" ht="60" x14ac:dyDescent="0.2">
      <c r="A6" s="34"/>
      <c r="B6" s="34"/>
      <c r="C6" s="7" t="s">
        <v>1252</v>
      </c>
      <c r="D6" s="35"/>
      <c r="E6" s="36"/>
      <c r="F6" s="1"/>
      <c r="G6" s="36"/>
    </row>
    <row r="7" spans="1:8" s="33" customFormat="1" ht="48" x14ac:dyDescent="0.2">
      <c r="A7" s="34"/>
      <c r="B7" s="34"/>
      <c r="C7" s="7" t="s">
        <v>1253</v>
      </c>
      <c r="D7" s="35"/>
      <c r="E7" s="36"/>
      <c r="F7" s="1"/>
      <c r="G7" s="36"/>
    </row>
    <row r="9" spans="1:8" x14ac:dyDescent="0.2">
      <c r="A9" s="8"/>
      <c r="B9" s="8">
        <v>8</v>
      </c>
      <c r="C9" s="9" t="s">
        <v>1254</v>
      </c>
      <c r="D9" s="10"/>
      <c r="E9" s="11"/>
      <c r="F9" s="12"/>
      <c r="G9" s="11"/>
    </row>
    <row r="11" spans="1:8" x14ac:dyDescent="0.2">
      <c r="B11" s="34">
        <v>1</v>
      </c>
      <c r="C11" s="7" t="s">
        <v>1255</v>
      </c>
      <c r="D11" s="35" t="s">
        <v>0</v>
      </c>
      <c r="E11" s="36">
        <v>2</v>
      </c>
      <c r="G11" s="36">
        <f t="shared" ref="G11" si="0">E11*F11</f>
        <v>0</v>
      </c>
    </row>
    <row r="13" spans="1:8" x14ac:dyDescent="0.2">
      <c r="A13" s="8"/>
      <c r="B13" s="8">
        <v>8</v>
      </c>
      <c r="C13" s="9" t="str">
        <f>_xlfn.TEXTJOIN(" ",TRUE,C9,"ukupno:")</f>
        <v>Montaža protupožanih zaklopki ukupno:</v>
      </c>
      <c r="D13" s="10"/>
      <c r="E13" s="11"/>
      <c r="F13" s="12"/>
      <c r="G13" s="11">
        <f>SUM(G10:G12)</f>
        <v>0</v>
      </c>
    </row>
    <row r="16" spans="1:8" x14ac:dyDescent="0.2">
      <c r="A16" s="8"/>
      <c r="B16" s="8">
        <v>9</v>
      </c>
      <c r="C16" s="9" t="s">
        <v>1259</v>
      </c>
      <c r="D16" s="10"/>
      <c r="E16" s="11"/>
      <c r="F16" s="12"/>
      <c r="G16" s="11"/>
    </row>
    <row r="18" spans="1:7" x14ac:dyDescent="0.2">
      <c r="B18" s="34">
        <v>1</v>
      </c>
      <c r="C18" s="7" t="s">
        <v>1256</v>
      </c>
      <c r="D18" s="35" t="s">
        <v>14</v>
      </c>
      <c r="E18" s="36">
        <v>17</v>
      </c>
      <c r="G18" s="36">
        <f t="shared" ref="G18:G22" si="1">E18*F18</f>
        <v>0</v>
      </c>
    </row>
    <row r="20" spans="1:7" x14ac:dyDescent="0.2">
      <c r="B20" s="34">
        <v>2</v>
      </c>
      <c r="C20" s="7" t="s">
        <v>1257</v>
      </c>
      <c r="D20" s="35" t="s">
        <v>0</v>
      </c>
      <c r="E20" s="36">
        <v>2</v>
      </c>
      <c r="G20" s="36">
        <f t="shared" si="1"/>
        <v>0</v>
      </c>
    </row>
    <row r="22" spans="1:7" x14ac:dyDescent="0.2">
      <c r="B22" s="34">
        <v>3</v>
      </c>
      <c r="C22" s="7" t="s">
        <v>1258</v>
      </c>
      <c r="D22" s="35" t="s">
        <v>0</v>
      </c>
      <c r="E22" s="36">
        <v>1</v>
      </c>
      <c r="G22" s="36">
        <f t="shared" si="1"/>
        <v>0</v>
      </c>
    </row>
    <row r="24" spans="1:7" x14ac:dyDescent="0.2">
      <c r="A24" s="8"/>
      <c r="B24" s="8">
        <v>9</v>
      </c>
      <c r="C24" s="9" t="str">
        <f>_xlfn.TEXTJOIN(" ",TRUE,C16,"ukupno:")</f>
        <v>Montaža cijevovoda sanitarnog čvora ukupno:</v>
      </c>
      <c r="D24" s="10"/>
      <c r="E24" s="11"/>
      <c r="F24" s="12"/>
      <c r="G24" s="11">
        <f>SUM(G17:G23)</f>
        <v>0</v>
      </c>
    </row>
    <row r="27" spans="1:7" x14ac:dyDescent="0.2">
      <c r="A27" s="8"/>
      <c r="B27" s="8">
        <v>10</v>
      </c>
      <c r="C27" s="9" t="s">
        <v>1262</v>
      </c>
      <c r="D27" s="10"/>
      <c r="E27" s="11"/>
      <c r="F27" s="12"/>
      <c r="G27" s="11"/>
    </row>
    <row r="29" spans="1:7" x14ac:dyDescent="0.2">
      <c r="B29" s="34">
        <v>1</v>
      </c>
      <c r="C29" s="7" t="s">
        <v>1260</v>
      </c>
      <c r="D29" s="35" t="s">
        <v>0</v>
      </c>
      <c r="E29" s="36">
        <v>3</v>
      </c>
      <c r="G29" s="36">
        <f t="shared" ref="G29:G31" si="2">E29*F29</f>
        <v>0</v>
      </c>
    </row>
    <row r="31" spans="1:7" ht="24" x14ac:dyDescent="0.2">
      <c r="B31" s="34">
        <v>2</v>
      </c>
      <c r="C31" s="7" t="s">
        <v>1261</v>
      </c>
      <c r="D31" s="35" t="s">
        <v>0</v>
      </c>
      <c r="E31" s="36">
        <v>1</v>
      </c>
      <c r="G31" s="36">
        <f t="shared" si="2"/>
        <v>0</v>
      </c>
    </row>
    <row r="33" spans="1:7" x14ac:dyDescent="0.2">
      <c r="A33" s="8"/>
      <c r="B33" s="8">
        <v>10</v>
      </c>
      <c r="C33" s="9" t="str">
        <f>_xlfn.TEXTJOIN(" ",TRUE,C27,"ukupno:")</f>
        <v>Montaža ventilatora sanitarnog čvora ukupno:</v>
      </c>
      <c r="D33" s="10"/>
      <c r="E33" s="11"/>
      <c r="F33" s="12"/>
      <c r="G33" s="11">
        <f>SUM(G28:G32)</f>
        <v>0</v>
      </c>
    </row>
    <row r="36" spans="1:7" s="55" customFormat="1" ht="30" x14ac:dyDescent="0.25">
      <c r="A36" s="27"/>
      <c r="B36" s="27"/>
      <c r="C36" s="27" t="str">
        <f>_xlfn.TEXTJOIN(" - ",TRUE,"REKAPITULACIJA",C$3)</f>
        <v>REKAPITULACIJA - GRIJANJE, HLAĐENJE I VENTILACIJA</v>
      </c>
      <c r="D36" s="27"/>
      <c r="E36" s="27"/>
      <c r="F36" s="54"/>
      <c r="G36" s="27"/>
    </row>
    <row r="40" spans="1:7" x14ac:dyDescent="0.2">
      <c r="B40" s="34">
        <v>8</v>
      </c>
      <c r="C40" s="34" t="str">
        <f>C9</f>
        <v>Montaža protupožanih zaklopki</v>
      </c>
      <c r="G40" s="3">
        <f>G13</f>
        <v>0</v>
      </c>
    </row>
    <row r="41" spans="1:7" x14ac:dyDescent="0.2">
      <c r="C41" s="34"/>
      <c r="G41" s="3"/>
    </row>
    <row r="42" spans="1:7" x14ac:dyDescent="0.2">
      <c r="B42" s="34">
        <v>9</v>
      </c>
      <c r="C42" s="34" t="str">
        <f>C16</f>
        <v>Montaža cijevovoda sanitarnog čvora</v>
      </c>
      <c r="G42" s="3">
        <f>G24</f>
        <v>0</v>
      </c>
    </row>
    <row r="43" spans="1:7" x14ac:dyDescent="0.2">
      <c r="C43" s="34"/>
      <c r="G43" s="3"/>
    </row>
    <row r="44" spans="1:7" x14ac:dyDescent="0.2">
      <c r="B44" s="34">
        <v>10</v>
      </c>
      <c r="C44" s="34" t="str">
        <f>C27</f>
        <v>Montaža ventilatora sanitarnog čvora</v>
      </c>
      <c r="G44" s="3">
        <f>G33</f>
        <v>0</v>
      </c>
    </row>
    <row r="45" spans="1:7" x14ac:dyDescent="0.2">
      <c r="G45" s="3"/>
    </row>
    <row r="46" spans="1:7" s="13" customFormat="1" x14ac:dyDescent="0.2">
      <c r="A46" s="8" t="s">
        <v>1249</v>
      </c>
      <c r="B46" s="8"/>
      <c r="C46" s="9" t="str">
        <f>_xlfn.TEXTJOIN(" ",TRUE,C$3,"UKUPNO")</f>
        <v>GRIJANJE, HLAĐENJE I VENTILACIJA UKUPNO</v>
      </c>
      <c r="D46" s="10"/>
      <c r="E46" s="11"/>
      <c r="F46" s="12"/>
      <c r="G46" s="11">
        <f>SUM(G39:G45)</f>
        <v>0</v>
      </c>
    </row>
  </sheetData>
  <sheetProtection algorithmName="SHA-512" hashValue="ud/k0wdWBz3V79LW154zP4bEF7ybD/HTYqNGhIdGUG90vYs0PWTY4U9t4F8F8JdYXqYxK/iN+Dn9mlopXUsZfQ==" saltValue="qZn7RFgF0yCaa7xWuIxkig=="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fitToHeight="0" orientation="portrait" r:id="rId1"/>
  <headerFooter>
    <oddHeader>&amp;L&amp;G&amp;R&amp;"Arial,Bold"&amp;7&amp;K0032FAGRAĐENJE, PROJEKTIRANJE I NADZOR&amp;"Arial,Regular"
Ulica grada Vukovara 43a,10000 Zagreb
OIB: 23141220773</oddHeader>
    <oddFooter>&amp;L&amp;9Naziv projekta: Cjelovita obnova Vile Ehrlich-Marić - III. dio
Građevina: Vila Ehrlich-Marić - Hrvatski muzej arhitekture HAZU
Lokacija: Ulica Ivana Gorana Kovačića 37, Zagreb, k.č.br. 839, k.o. Centar&amp;R&amp;"-,Bold"&amp;9&amp;A&amp;"-,Regular"
&amp;P / &amp;N</oddFooter>
  </headerFooter>
  <rowBreaks count="1" manualBreakCount="1">
    <brk id="34" max="16383" man="1"/>
  </row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01EC9-7FE9-4EDC-B82E-D8771EE6F0C6}">
  <dimension ref="A1:G34"/>
  <sheetViews>
    <sheetView view="pageBreakPreview" zoomScaleNormal="120" zoomScaleSheetLayoutView="100" workbookViewId="0"/>
  </sheetViews>
  <sheetFormatPr defaultRowHeight="12" x14ac:dyDescent="0.2"/>
  <cols>
    <col min="1" max="2" width="3.5703125" style="34" customWidth="1"/>
    <col min="3" max="3" width="41.5703125" style="7" customWidth="1"/>
    <col min="4" max="4" width="4.5703125" style="35" customWidth="1"/>
    <col min="5" max="5" width="8.5703125" style="36" customWidth="1"/>
    <col min="6" max="6" width="10.5703125" style="1" customWidth="1"/>
    <col min="7" max="7" width="11.5703125" style="36" customWidth="1"/>
    <col min="8" max="255" width="8.7109375" style="43"/>
    <col min="256" max="256" width="5.7109375" style="43" customWidth="1"/>
    <col min="257" max="257" width="60.7109375" style="43" customWidth="1"/>
    <col min="258" max="258" width="8.7109375" style="43"/>
    <col min="259" max="259" width="9.7109375" style="43" customWidth="1"/>
    <col min="260" max="260" width="3.7109375" style="43" customWidth="1"/>
    <col min="261" max="262" width="10.7109375" style="43" customWidth="1"/>
    <col min="263" max="263" width="9.28515625" style="43" customWidth="1"/>
    <col min="264" max="511" width="8.7109375" style="43"/>
    <col min="512" max="512" width="5.7109375" style="43" customWidth="1"/>
    <col min="513" max="513" width="60.7109375" style="43" customWidth="1"/>
    <col min="514" max="514" width="8.7109375" style="43"/>
    <col min="515" max="515" width="9.7109375" style="43" customWidth="1"/>
    <col min="516" max="516" width="3.7109375" style="43" customWidth="1"/>
    <col min="517" max="518" width="10.7109375" style="43" customWidth="1"/>
    <col min="519" max="519" width="9.28515625" style="43" customWidth="1"/>
    <col min="520" max="767" width="8.7109375" style="43"/>
    <col min="768" max="768" width="5.7109375" style="43" customWidth="1"/>
    <col min="769" max="769" width="60.7109375" style="43" customWidth="1"/>
    <col min="770" max="770" width="8.7109375" style="43"/>
    <col min="771" max="771" width="9.7109375" style="43" customWidth="1"/>
    <col min="772" max="772" width="3.7109375" style="43" customWidth="1"/>
    <col min="773" max="774" width="10.7109375" style="43" customWidth="1"/>
    <col min="775" max="775" width="9.28515625" style="43" customWidth="1"/>
    <col min="776" max="1023" width="8.7109375" style="43"/>
    <col min="1024" max="1024" width="5.7109375" style="43" customWidth="1"/>
    <col min="1025" max="1025" width="60.7109375" style="43" customWidth="1"/>
    <col min="1026" max="1026" width="8.7109375" style="43"/>
    <col min="1027" max="1027" width="9.7109375" style="43" customWidth="1"/>
    <col min="1028" max="1028" width="3.7109375" style="43" customWidth="1"/>
    <col min="1029" max="1030" width="10.7109375" style="43" customWidth="1"/>
    <col min="1031" max="1031" width="9.28515625" style="43" customWidth="1"/>
    <col min="1032" max="1279" width="8.7109375" style="43"/>
    <col min="1280" max="1280" width="5.7109375" style="43" customWidth="1"/>
    <col min="1281" max="1281" width="60.7109375" style="43" customWidth="1"/>
    <col min="1282" max="1282" width="8.7109375" style="43"/>
    <col min="1283" max="1283" width="9.7109375" style="43" customWidth="1"/>
    <col min="1284" max="1284" width="3.7109375" style="43" customWidth="1"/>
    <col min="1285" max="1286" width="10.7109375" style="43" customWidth="1"/>
    <col min="1287" max="1287" width="9.28515625" style="43" customWidth="1"/>
    <col min="1288" max="1535" width="8.7109375" style="43"/>
    <col min="1536" max="1536" width="5.7109375" style="43" customWidth="1"/>
    <col min="1537" max="1537" width="60.7109375" style="43" customWidth="1"/>
    <col min="1538" max="1538" width="8.7109375" style="43"/>
    <col min="1539" max="1539" width="9.7109375" style="43" customWidth="1"/>
    <col min="1540" max="1540" width="3.7109375" style="43" customWidth="1"/>
    <col min="1541" max="1542" width="10.7109375" style="43" customWidth="1"/>
    <col min="1543" max="1543" width="9.28515625" style="43" customWidth="1"/>
    <col min="1544" max="1791" width="8.7109375" style="43"/>
    <col min="1792" max="1792" width="5.7109375" style="43" customWidth="1"/>
    <col min="1793" max="1793" width="60.7109375" style="43" customWidth="1"/>
    <col min="1794" max="1794" width="8.7109375" style="43"/>
    <col min="1795" max="1795" width="9.7109375" style="43" customWidth="1"/>
    <col min="1796" max="1796" width="3.7109375" style="43" customWidth="1"/>
    <col min="1797" max="1798" width="10.7109375" style="43" customWidth="1"/>
    <col min="1799" max="1799" width="9.28515625" style="43" customWidth="1"/>
    <col min="1800" max="2047" width="8.7109375" style="43"/>
    <col min="2048" max="2048" width="5.7109375" style="43" customWidth="1"/>
    <col min="2049" max="2049" width="60.7109375" style="43" customWidth="1"/>
    <col min="2050" max="2050" width="8.7109375" style="43"/>
    <col min="2051" max="2051" width="9.7109375" style="43" customWidth="1"/>
    <col min="2052" max="2052" width="3.7109375" style="43" customWidth="1"/>
    <col min="2053" max="2054" width="10.7109375" style="43" customWidth="1"/>
    <col min="2055" max="2055" width="9.28515625" style="43" customWidth="1"/>
    <col min="2056" max="2303" width="8.7109375" style="43"/>
    <col min="2304" max="2304" width="5.7109375" style="43" customWidth="1"/>
    <col min="2305" max="2305" width="60.7109375" style="43" customWidth="1"/>
    <col min="2306" max="2306" width="8.7109375" style="43"/>
    <col min="2307" max="2307" width="9.7109375" style="43" customWidth="1"/>
    <col min="2308" max="2308" width="3.7109375" style="43" customWidth="1"/>
    <col min="2309" max="2310" width="10.7109375" style="43" customWidth="1"/>
    <col min="2311" max="2311" width="9.28515625" style="43" customWidth="1"/>
    <col min="2312" max="2559" width="8.7109375" style="43"/>
    <col min="2560" max="2560" width="5.7109375" style="43" customWidth="1"/>
    <col min="2561" max="2561" width="60.7109375" style="43" customWidth="1"/>
    <col min="2562" max="2562" width="8.7109375" style="43"/>
    <col min="2563" max="2563" width="9.7109375" style="43" customWidth="1"/>
    <col min="2564" max="2564" width="3.7109375" style="43" customWidth="1"/>
    <col min="2565" max="2566" width="10.7109375" style="43" customWidth="1"/>
    <col min="2567" max="2567" width="9.28515625" style="43" customWidth="1"/>
    <col min="2568" max="2815" width="8.7109375" style="43"/>
    <col min="2816" max="2816" width="5.7109375" style="43" customWidth="1"/>
    <col min="2817" max="2817" width="60.7109375" style="43" customWidth="1"/>
    <col min="2818" max="2818" width="8.7109375" style="43"/>
    <col min="2819" max="2819" width="9.7109375" style="43" customWidth="1"/>
    <col min="2820" max="2820" width="3.7109375" style="43" customWidth="1"/>
    <col min="2821" max="2822" width="10.7109375" style="43" customWidth="1"/>
    <col min="2823" max="2823" width="9.28515625" style="43" customWidth="1"/>
    <col min="2824" max="3071" width="8.7109375" style="43"/>
    <col min="3072" max="3072" width="5.7109375" style="43" customWidth="1"/>
    <col min="3073" max="3073" width="60.7109375" style="43" customWidth="1"/>
    <col min="3074" max="3074" width="8.7109375" style="43"/>
    <col min="3075" max="3075" width="9.7109375" style="43" customWidth="1"/>
    <col min="3076" max="3076" width="3.7109375" style="43" customWidth="1"/>
    <col min="3077" max="3078" width="10.7109375" style="43" customWidth="1"/>
    <col min="3079" max="3079" width="9.28515625" style="43" customWidth="1"/>
    <col min="3080" max="3327" width="8.7109375" style="43"/>
    <col min="3328" max="3328" width="5.7109375" style="43" customWidth="1"/>
    <col min="3329" max="3329" width="60.7109375" style="43" customWidth="1"/>
    <col min="3330" max="3330" width="8.7109375" style="43"/>
    <col min="3331" max="3331" width="9.7109375" style="43" customWidth="1"/>
    <col min="3332" max="3332" width="3.7109375" style="43" customWidth="1"/>
    <col min="3333" max="3334" width="10.7109375" style="43" customWidth="1"/>
    <col min="3335" max="3335" width="9.28515625" style="43" customWidth="1"/>
    <col min="3336" max="3583" width="8.7109375" style="43"/>
    <col min="3584" max="3584" width="5.7109375" style="43" customWidth="1"/>
    <col min="3585" max="3585" width="60.7109375" style="43" customWidth="1"/>
    <col min="3586" max="3586" width="8.7109375" style="43"/>
    <col min="3587" max="3587" width="9.7109375" style="43" customWidth="1"/>
    <col min="3588" max="3588" width="3.7109375" style="43" customWidth="1"/>
    <col min="3589" max="3590" width="10.7109375" style="43" customWidth="1"/>
    <col min="3591" max="3591" width="9.28515625" style="43" customWidth="1"/>
    <col min="3592" max="3839" width="8.7109375" style="43"/>
    <col min="3840" max="3840" width="5.7109375" style="43" customWidth="1"/>
    <col min="3841" max="3841" width="60.7109375" style="43" customWidth="1"/>
    <col min="3842" max="3842" width="8.7109375" style="43"/>
    <col min="3843" max="3843" width="9.7109375" style="43" customWidth="1"/>
    <col min="3844" max="3844" width="3.7109375" style="43" customWidth="1"/>
    <col min="3845" max="3846" width="10.7109375" style="43" customWidth="1"/>
    <col min="3847" max="3847" width="9.28515625" style="43" customWidth="1"/>
    <col min="3848" max="4095" width="8.7109375" style="43"/>
    <col min="4096" max="4096" width="5.7109375" style="43" customWidth="1"/>
    <col min="4097" max="4097" width="60.7109375" style="43" customWidth="1"/>
    <col min="4098" max="4098" width="8.7109375" style="43"/>
    <col min="4099" max="4099" width="9.7109375" style="43" customWidth="1"/>
    <col min="4100" max="4100" width="3.7109375" style="43" customWidth="1"/>
    <col min="4101" max="4102" width="10.7109375" style="43" customWidth="1"/>
    <col min="4103" max="4103" width="9.28515625" style="43" customWidth="1"/>
    <col min="4104" max="4351" width="8.7109375" style="43"/>
    <col min="4352" max="4352" width="5.7109375" style="43" customWidth="1"/>
    <col min="4353" max="4353" width="60.7109375" style="43" customWidth="1"/>
    <col min="4354" max="4354" width="8.7109375" style="43"/>
    <col min="4355" max="4355" width="9.7109375" style="43" customWidth="1"/>
    <col min="4356" max="4356" width="3.7109375" style="43" customWidth="1"/>
    <col min="4357" max="4358" width="10.7109375" style="43" customWidth="1"/>
    <col min="4359" max="4359" width="9.28515625" style="43" customWidth="1"/>
    <col min="4360" max="4607" width="8.7109375" style="43"/>
    <col min="4608" max="4608" width="5.7109375" style="43" customWidth="1"/>
    <col min="4609" max="4609" width="60.7109375" style="43" customWidth="1"/>
    <col min="4610" max="4610" width="8.7109375" style="43"/>
    <col min="4611" max="4611" width="9.7109375" style="43" customWidth="1"/>
    <col min="4612" max="4612" width="3.7109375" style="43" customWidth="1"/>
    <col min="4613" max="4614" width="10.7109375" style="43" customWidth="1"/>
    <col min="4615" max="4615" width="9.28515625" style="43" customWidth="1"/>
    <col min="4616" max="4863" width="8.7109375" style="43"/>
    <col min="4864" max="4864" width="5.7109375" style="43" customWidth="1"/>
    <col min="4865" max="4865" width="60.7109375" style="43" customWidth="1"/>
    <col min="4866" max="4866" width="8.7109375" style="43"/>
    <col min="4867" max="4867" width="9.7109375" style="43" customWidth="1"/>
    <col min="4868" max="4868" width="3.7109375" style="43" customWidth="1"/>
    <col min="4869" max="4870" width="10.7109375" style="43" customWidth="1"/>
    <col min="4871" max="4871" width="9.28515625" style="43" customWidth="1"/>
    <col min="4872" max="5119" width="8.7109375" style="43"/>
    <col min="5120" max="5120" width="5.7109375" style="43" customWidth="1"/>
    <col min="5121" max="5121" width="60.7109375" style="43" customWidth="1"/>
    <col min="5122" max="5122" width="8.7109375" style="43"/>
    <col min="5123" max="5123" width="9.7109375" style="43" customWidth="1"/>
    <col min="5124" max="5124" width="3.7109375" style="43" customWidth="1"/>
    <col min="5125" max="5126" width="10.7109375" style="43" customWidth="1"/>
    <col min="5127" max="5127" width="9.28515625" style="43" customWidth="1"/>
    <col min="5128" max="5375" width="8.7109375" style="43"/>
    <col min="5376" max="5376" width="5.7109375" style="43" customWidth="1"/>
    <col min="5377" max="5377" width="60.7109375" style="43" customWidth="1"/>
    <col min="5378" max="5378" width="8.7109375" style="43"/>
    <col min="5379" max="5379" width="9.7109375" style="43" customWidth="1"/>
    <col min="5380" max="5380" width="3.7109375" style="43" customWidth="1"/>
    <col min="5381" max="5382" width="10.7109375" style="43" customWidth="1"/>
    <col min="5383" max="5383" width="9.28515625" style="43" customWidth="1"/>
    <col min="5384" max="5631" width="8.7109375" style="43"/>
    <col min="5632" max="5632" width="5.7109375" style="43" customWidth="1"/>
    <col min="5633" max="5633" width="60.7109375" style="43" customWidth="1"/>
    <col min="5634" max="5634" width="8.7109375" style="43"/>
    <col min="5635" max="5635" width="9.7109375" style="43" customWidth="1"/>
    <col min="5636" max="5636" width="3.7109375" style="43" customWidth="1"/>
    <col min="5637" max="5638" width="10.7109375" style="43" customWidth="1"/>
    <col min="5639" max="5639" width="9.28515625" style="43" customWidth="1"/>
    <col min="5640" max="5887" width="8.7109375" style="43"/>
    <col min="5888" max="5888" width="5.7109375" style="43" customWidth="1"/>
    <col min="5889" max="5889" width="60.7109375" style="43" customWidth="1"/>
    <col min="5890" max="5890" width="8.7109375" style="43"/>
    <col min="5891" max="5891" width="9.7109375" style="43" customWidth="1"/>
    <col min="5892" max="5892" width="3.7109375" style="43" customWidth="1"/>
    <col min="5893" max="5894" width="10.7109375" style="43" customWidth="1"/>
    <col min="5895" max="5895" width="9.28515625" style="43" customWidth="1"/>
    <col min="5896" max="6143" width="8.7109375" style="43"/>
    <col min="6144" max="6144" width="5.7109375" style="43" customWidth="1"/>
    <col min="6145" max="6145" width="60.7109375" style="43" customWidth="1"/>
    <col min="6146" max="6146" width="8.7109375" style="43"/>
    <col min="6147" max="6147" width="9.7109375" style="43" customWidth="1"/>
    <col min="6148" max="6148" width="3.7109375" style="43" customWidth="1"/>
    <col min="6149" max="6150" width="10.7109375" style="43" customWidth="1"/>
    <col min="6151" max="6151" width="9.28515625" style="43" customWidth="1"/>
    <col min="6152" max="6399" width="8.7109375" style="43"/>
    <col min="6400" max="6400" width="5.7109375" style="43" customWidth="1"/>
    <col min="6401" max="6401" width="60.7109375" style="43" customWidth="1"/>
    <col min="6402" max="6402" width="8.7109375" style="43"/>
    <col min="6403" max="6403" width="9.7109375" style="43" customWidth="1"/>
    <col min="6404" max="6404" width="3.7109375" style="43" customWidth="1"/>
    <col min="6405" max="6406" width="10.7109375" style="43" customWidth="1"/>
    <col min="6407" max="6407" width="9.28515625" style="43" customWidth="1"/>
    <col min="6408" max="6655" width="8.7109375" style="43"/>
    <col min="6656" max="6656" width="5.7109375" style="43" customWidth="1"/>
    <col min="6657" max="6657" width="60.7109375" style="43" customWidth="1"/>
    <col min="6658" max="6658" width="8.7109375" style="43"/>
    <col min="6659" max="6659" width="9.7109375" style="43" customWidth="1"/>
    <col min="6660" max="6660" width="3.7109375" style="43" customWidth="1"/>
    <col min="6661" max="6662" width="10.7109375" style="43" customWidth="1"/>
    <col min="6663" max="6663" width="9.28515625" style="43" customWidth="1"/>
    <col min="6664" max="6911" width="8.7109375" style="43"/>
    <col min="6912" max="6912" width="5.7109375" style="43" customWidth="1"/>
    <col min="6913" max="6913" width="60.7109375" style="43" customWidth="1"/>
    <col min="6914" max="6914" width="8.7109375" style="43"/>
    <col min="6915" max="6915" width="9.7109375" style="43" customWidth="1"/>
    <col min="6916" max="6916" width="3.7109375" style="43" customWidth="1"/>
    <col min="6917" max="6918" width="10.7109375" style="43" customWidth="1"/>
    <col min="6919" max="6919" width="9.28515625" style="43" customWidth="1"/>
    <col min="6920" max="7167" width="8.7109375" style="43"/>
    <col min="7168" max="7168" width="5.7109375" style="43" customWidth="1"/>
    <col min="7169" max="7169" width="60.7109375" style="43" customWidth="1"/>
    <col min="7170" max="7170" width="8.7109375" style="43"/>
    <col min="7171" max="7171" width="9.7109375" style="43" customWidth="1"/>
    <col min="7172" max="7172" width="3.7109375" style="43" customWidth="1"/>
    <col min="7173" max="7174" width="10.7109375" style="43" customWidth="1"/>
    <col min="7175" max="7175" width="9.28515625" style="43" customWidth="1"/>
    <col min="7176" max="7423" width="8.7109375" style="43"/>
    <col min="7424" max="7424" width="5.7109375" style="43" customWidth="1"/>
    <col min="7425" max="7425" width="60.7109375" style="43" customWidth="1"/>
    <col min="7426" max="7426" width="8.7109375" style="43"/>
    <col min="7427" max="7427" width="9.7109375" style="43" customWidth="1"/>
    <col min="7428" max="7428" width="3.7109375" style="43" customWidth="1"/>
    <col min="7429" max="7430" width="10.7109375" style="43" customWidth="1"/>
    <col min="7431" max="7431" width="9.28515625" style="43" customWidth="1"/>
    <col min="7432" max="7679" width="8.7109375" style="43"/>
    <col min="7680" max="7680" width="5.7109375" style="43" customWidth="1"/>
    <col min="7681" max="7681" width="60.7109375" style="43" customWidth="1"/>
    <col min="7682" max="7682" width="8.7109375" style="43"/>
    <col min="7683" max="7683" width="9.7109375" style="43" customWidth="1"/>
    <col min="7684" max="7684" width="3.7109375" style="43" customWidth="1"/>
    <col min="7685" max="7686" width="10.7109375" style="43" customWidth="1"/>
    <col min="7687" max="7687" width="9.28515625" style="43" customWidth="1"/>
    <col min="7688" max="7935" width="8.7109375" style="43"/>
    <col min="7936" max="7936" width="5.7109375" style="43" customWidth="1"/>
    <col min="7937" max="7937" width="60.7109375" style="43" customWidth="1"/>
    <col min="7938" max="7938" width="8.7109375" style="43"/>
    <col min="7939" max="7939" width="9.7109375" style="43" customWidth="1"/>
    <col min="7940" max="7940" width="3.7109375" style="43" customWidth="1"/>
    <col min="7941" max="7942" width="10.7109375" style="43" customWidth="1"/>
    <col min="7943" max="7943" width="9.28515625" style="43" customWidth="1"/>
    <col min="7944" max="8191" width="8.7109375" style="43"/>
    <col min="8192" max="8192" width="5.7109375" style="43" customWidth="1"/>
    <col min="8193" max="8193" width="60.7109375" style="43" customWidth="1"/>
    <col min="8194" max="8194" width="8.7109375" style="43"/>
    <col min="8195" max="8195" width="9.7109375" style="43" customWidth="1"/>
    <col min="8196" max="8196" width="3.7109375" style="43" customWidth="1"/>
    <col min="8197" max="8198" width="10.7109375" style="43" customWidth="1"/>
    <col min="8199" max="8199" width="9.28515625" style="43" customWidth="1"/>
    <col min="8200" max="8447" width="8.7109375" style="43"/>
    <col min="8448" max="8448" width="5.7109375" style="43" customWidth="1"/>
    <col min="8449" max="8449" width="60.7109375" style="43" customWidth="1"/>
    <col min="8450" max="8450" width="8.7109375" style="43"/>
    <col min="8451" max="8451" width="9.7109375" style="43" customWidth="1"/>
    <col min="8452" max="8452" width="3.7109375" style="43" customWidth="1"/>
    <col min="8453" max="8454" width="10.7109375" style="43" customWidth="1"/>
    <col min="8455" max="8455" width="9.28515625" style="43" customWidth="1"/>
    <col min="8456" max="8703" width="8.7109375" style="43"/>
    <col min="8704" max="8704" width="5.7109375" style="43" customWidth="1"/>
    <col min="8705" max="8705" width="60.7109375" style="43" customWidth="1"/>
    <col min="8706" max="8706" width="8.7109375" style="43"/>
    <col min="8707" max="8707" width="9.7109375" style="43" customWidth="1"/>
    <col min="8708" max="8708" width="3.7109375" style="43" customWidth="1"/>
    <col min="8709" max="8710" width="10.7109375" style="43" customWidth="1"/>
    <col min="8711" max="8711" width="9.28515625" style="43" customWidth="1"/>
    <col min="8712" max="8959" width="8.7109375" style="43"/>
    <col min="8960" max="8960" width="5.7109375" style="43" customWidth="1"/>
    <col min="8961" max="8961" width="60.7109375" style="43" customWidth="1"/>
    <col min="8962" max="8962" width="8.7109375" style="43"/>
    <col min="8963" max="8963" width="9.7109375" style="43" customWidth="1"/>
    <col min="8964" max="8964" width="3.7109375" style="43" customWidth="1"/>
    <col min="8965" max="8966" width="10.7109375" style="43" customWidth="1"/>
    <col min="8967" max="8967" width="9.28515625" style="43" customWidth="1"/>
    <col min="8968" max="9215" width="8.7109375" style="43"/>
    <col min="9216" max="9216" width="5.7109375" style="43" customWidth="1"/>
    <col min="9217" max="9217" width="60.7109375" style="43" customWidth="1"/>
    <col min="9218" max="9218" width="8.7109375" style="43"/>
    <col min="9219" max="9219" width="9.7109375" style="43" customWidth="1"/>
    <col min="9220" max="9220" width="3.7109375" style="43" customWidth="1"/>
    <col min="9221" max="9222" width="10.7109375" style="43" customWidth="1"/>
    <col min="9223" max="9223" width="9.28515625" style="43" customWidth="1"/>
    <col min="9224" max="9471" width="8.7109375" style="43"/>
    <col min="9472" max="9472" width="5.7109375" style="43" customWidth="1"/>
    <col min="9473" max="9473" width="60.7109375" style="43" customWidth="1"/>
    <col min="9474" max="9474" width="8.7109375" style="43"/>
    <col min="9475" max="9475" width="9.7109375" style="43" customWidth="1"/>
    <col min="9476" max="9476" width="3.7109375" style="43" customWidth="1"/>
    <col min="9477" max="9478" width="10.7109375" style="43" customWidth="1"/>
    <col min="9479" max="9479" width="9.28515625" style="43" customWidth="1"/>
    <col min="9480" max="9727" width="8.7109375" style="43"/>
    <col min="9728" max="9728" width="5.7109375" style="43" customWidth="1"/>
    <col min="9729" max="9729" width="60.7109375" style="43" customWidth="1"/>
    <col min="9730" max="9730" width="8.7109375" style="43"/>
    <col min="9731" max="9731" width="9.7109375" style="43" customWidth="1"/>
    <col min="9732" max="9732" width="3.7109375" style="43" customWidth="1"/>
    <col min="9733" max="9734" width="10.7109375" style="43" customWidth="1"/>
    <col min="9735" max="9735" width="9.28515625" style="43" customWidth="1"/>
    <col min="9736" max="9983" width="8.7109375" style="43"/>
    <col min="9984" max="9984" width="5.7109375" style="43" customWidth="1"/>
    <col min="9985" max="9985" width="60.7109375" style="43" customWidth="1"/>
    <col min="9986" max="9986" width="8.7109375" style="43"/>
    <col min="9987" max="9987" width="9.7109375" style="43" customWidth="1"/>
    <col min="9988" max="9988" width="3.7109375" style="43" customWidth="1"/>
    <col min="9989" max="9990" width="10.7109375" style="43" customWidth="1"/>
    <col min="9991" max="9991" width="9.28515625" style="43" customWidth="1"/>
    <col min="9992" max="10239" width="8.7109375" style="43"/>
    <col min="10240" max="10240" width="5.7109375" style="43" customWidth="1"/>
    <col min="10241" max="10241" width="60.7109375" style="43" customWidth="1"/>
    <col min="10242" max="10242" width="8.7109375" style="43"/>
    <col min="10243" max="10243" width="9.7109375" style="43" customWidth="1"/>
    <col min="10244" max="10244" width="3.7109375" style="43" customWidth="1"/>
    <col min="10245" max="10246" width="10.7109375" style="43" customWidth="1"/>
    <col min="10247" max="10247" width="9.28515625" style="43" customWidth="1"/>
    <col min="10248" max="10495" width="8.7109375" style="43"/>
    <col min="10496" max="10496" width="5.7109375" style="43" customWidth="1"/>
    <col min="10497" max="10497" width="60.7109375" style="43" customWidth="1"/>
    <col min="10498" max="10498" width="8.7109375" style="43"/>
    <col min="10499" max="10499" width="9.7109375" style="43" customWidth="1"/>
    <col min="10500" max="10500" width="3.7109375" style="43" customWidth="1"/>
    <col min="10501" max="10502" width="10.7109375" style="43" customWidth="1"/>
    <col min="10503" max="10503" width="9.28515625" style="43" customWidth="1"/>
    <col min="10504" max="10751" width="8.7109375" style="43"/>
    <col min="10752" max="10752" width="5.7109375" style="43" customWidth="1"/>
    <col min="10753" max="10753" width="60.7109375" style="43" customWidth="1"/>
    <col min="10754" max="10754" width="8.7109375" style="43"/>
    <col min="10755" max="10755" width="9.7109375" style="43" customWidth="1"/>
    <col min="10756" max="10756" width="3.7109375" style="43" customWidth="1"/>
    <col min="10757" max="10758" width="10.7109375" style="43" customWidth="1"/>
    <col min="10759" max="10759" width="9.28515625" style="43" customWidth="1"/>
    <col min="10760" max="11007" width="8.7109375" style="43"/>
    <col min="11008" max="11008" width="5.7109375" style="43" customWidth="1"/>
    <col min="11009" max="11009" width="60.7109375" style="43" customWidth="1"/>
    <col min="11010" max="11010" width="8.7109375" style="43"/>
    <col min="11011" max="11011" width="9.7109375" style="43" customWidth="1"/>
    <col min="11012" max="11012" width="3.7109375" style="43" customWidth="1"/>
    <col min="11013" max="11014" width="10.7109375" style="43" customWidth="1"/>
    <col min="11015" max="11015" width="9.28515625" style="43" customWidth="1"/>
    <col min="11016" max="11263" width="8.7109375" style="43"/>
    <col min="11264" max="11264" width="5.7109375" style="43" customWidth="1"/>
    <col min="11265" max="11265" width="60.7109375" style="43" customWidth="1"/>
    <col min="11266" max="11266" width="8.7109375" style="43"/>
    <col min="11267" max="11267" width="9.7109375" style="43" customWidth="1"/>
    <col min="11268" max="11268" width="3.7109375" style="43" customWidth="1"/>
    <col min="11269" max="11270" width="10.7109375" style="43" customWidth="1"/>
    <col min="11271" max="11271" width="9.28515625" style="43" customWidth="1"/>
    <col min="11272" max="11519" width="8.7109375" style="43"/>
    <col min="11520" max="11520" width="5.7109375" style="43" customWidth="1"/>
    <col min="11521" max="11521" width="60.7109375" style="43" customWidth="1"/>
    <col min="11522" max="11522" width="8.7109375" style="43"/>
    <col min="11523" max="11523" width="9.7109375" style="43" customWidth="1"/>
    <col min="11524" max="11524" width="3.7109375" style="43" customWidth="1"/>
    <col min="11525" max="11526" width="10.7109375" style="43" customWidth="1"/>
    <col min="11527" max="11527" width="9.28515625" style="43" customWidth="1"/>
    <col min="11528" max="11775" width="8.7109375" style="43"/>
    <col min="11776" max="11776" width="5.7109375" style="43" customWidth="1"/>
    <col min="11777" max="11777" width="60.7109375" style="43" customWidth="1"/>
    <col min="11778" max="11778" width="8.7109375" style="43"/>
    <col min="11779" max="11779" width="9.7109375" style="43" customWidth="1"/>
    <col min="11780" max="11780" width="3.7109375" style="43" customWidth="1"/>
    <col min="11781" max="11782" width="10.7109375" style="43" customWidth="1"/>
    <col min="11783" max="11783" width="9.28515625" style="43" customWidth="1"/>
    <col min="11784" max="12031" width="8.7109375" style="43"/>
    <col min="12032" max="12032" width="5.7109375" style="43" customWidth="1"/>
    <col min="12033" max="12033" width="60.7109375" style="43" customWidth="1"/>
    <col min="12034" max="12034" width="8.7109375" style="43"/>
    <col min="12035" max="12035" width="9.7109375" style="43" customWidth="1"/>
    <col min="12036" max="12036" width="3.7109375" style="43" customWidth="1"/>
    <col min="12037" max="12038" width="10.7109375" style="43" customWidth="1"/>
    <col min="12039" max="12039" width="9.28515625" style="43" customWidth="1"/>
    <col min="12040" max="12287" width="8.7109375" style="43"/>
    <col min="12288" max="12288" width="5.7109375" style="43" customWidth="1"/>
    <col min="12289" max="12289" width="60.7109375" style="43" customWidth="1"/>
    <col min="12290" max="12290" width="8.7109375" style="43"/>
    <col min="12291" max="12291" width="9.7109375" style="43" customWidth="1"/>
    <col min="12292" max="12292" width="3.7109375" style="43" customWidth="1"/>
    <col min="12293" max="12294" width="10.7109375" style="43" customWidth="1"/>
    <col min="12295" max="12295" width="9.28515625" style="43" customWidth="1"/>
    <col min="12296" max="12543" width="8.7109375" style="43"/>
    <col min="12544" max="12544" width="5.7109375" style="43" customWidth="1"/>
    <col min="12545" max="12545" width="60.7109375" style="43" customWidth="1"/>
    <col min="12546" max="12546" width="8.7109375" style="43"/>
    <col min="12547" max="12547" width="9.7109375" style="43" customWidth="1"/>
    <col min="12548" max="12548" width="3.7109375" style="43" customWidth="1"/>
    <col min="12549" max="12550" width="10.7109375" style="43" customWidth="1"/>
    <col min="12551" max="12551" width="9.28515625" style="43" customWidth="1"/>
    <col min="12552" max="12799" width="8.7109375" style="43"/>
    <col min="12800" max="12800" width="5.7109375" style="43" customWidth="1"/>
    <col min="12801" max="12801" width="60.7109375" style="43" customWidth="1"/>
    <col min="12802" max="12802" width="8.7109375" style="43"/>
    <col min="12803" max="12803" width="9.7109375" style="43" customWidth="1"/>
    <col min="12804" max="12804" width="3.7109375" style="43" customWidth="1"/>
    <col min="12805" max="12806" width="10.7109375" style="43" customWidth="1"/>
    <col min="12807" max="12807" width="9.28515625" style="43" customWidth="1"/>
    <col min="12808" max="13055" width="8.7109375" style="43"/>
    <col min="13056" max="13056" width="5.7109375" style="43" customWidth="1"/>
    <col min="13057" max="13057" width="60.7109375" style="43" customWidth="1"/>
    <col min="13058" max="13058" width="8.7109375" style="43"/>
    <col min="13059" max="13059" width="9.7109375" style="43" customWidth="1"/>
    <col min="13060" max="13060" width="3.7109375" style="43" customWidth="1"/>
    <col min="13061" max="13062" width="10.7109375" style="43" customWidth="1"/>
    <col min="13063" max="13063" width="9.28515625" style="43" customWidth="1"/>
    <col min="13064" max="13311" width="8.7109375" style="43"/>
    <col min="13312" max="13312" width="5.7109375" style="43" customWidth="1"/>
    <col min="13313" max="13313" width="60.7109375" style="43" customWidth="1"/>
    <col min="13314" max="13314" width="8.7109375" style="43"/>
    <col min="13315" max="13315" width="9.7109375" style="43" customWidth="1"/>
    <col min="13316" max="13316" width="3.7109375" style="43" customWidth="1"/>
    <col min="13317" max="13318" width="10.7109375" style="43" customWidth="1"/>
    <col min="13319" max="13319" width="9.28515625" style="43" customWidth="1"/>
    <col min="13320" max="13567" width="8.7109375" style="43"/>
    <col min="13568" max="13568" width="5.7109375" style="43" customWidth="1"/>
    <col min="13569" max="13569" width="60.7109375" style="43" customWidth="1"/>
    <col min="13570" max="13570" width="8.7109375" style="43"/>
    <col min="13571" max="13571" width="9.7109375" style="43" customWidth="1"/>
    <col min="13572" max="13572" width="3.7109375" style="43" customWidth="1"/>
    <col min="13573" max="13574" width="10.7109375" style="43" customWidth="1"/>
    <col min="13575" max="13575" width="9.28515625" style="43" customWidth="1"/>
    <col min="13576" max="13823" width="8.7109375" style="43"/>
    <col min="13824" max="13824" width="5.7109375" style="43" customWidth="1"/>
    <col min="13825" max="13825" width="60.7109375" style="43" customWidth="1"/>
    <col min="13826" max="13826" width="8.7109375" style="43"/>
    <col min="13827" max="13827" width="9.7109375" style="43" customWidth="1"/>
    <col min="13828" max="13828" width="3.7109375" style="43" customWidth="1"/>
    <col min="13829" max="13830" width="10.7109375" style="43" customWidth="1"/>
    <col min="13831" max="13831" width="9.28515625" style="43" customWidth="1"/>
    <col min="13832" max="14079" width="8.7109375" style="43"/>
    <col min="14080" max="14080" width="5.7109375" style="43" customWidth="1"/>
    <col min="14081" max="14081" width="60.7109375" style="43" customWidth="1"/>
    <col min="14082" max="14082" width="8.7109375" style="43"/>
    <col min="14083" max="14083" width="9.7109375" style="43" customWidth="1"/>
    <col min="14084" max="14084" width="3.7109375" style="43" customWidth="1"/>
    <col min="14085" max="14086" width="10.7109375" style="43" customWidth="1"/>
    <col min="14087" max="14087" width="9.28515625" style="43" customWidth="1"/>
    <col min="14088" max="14335" width="8.7109375" style="43"/>
    <col min="14336" max="14336" width="5.7109375" style="43" customWidth="1"/>
    <col min="14337" max="14337" width="60.7109375" style="43" customWidth="1"/>
    <col min="14338" max="14338" width="8.7109375" style="43"/>
    <col min="14339" max="14339" width="9.7109375" style="43" customWidth="1"/>
    <col min="14340" max="14340" width="3.7109375" style="43" customWidth="1"/>
    <col min="14341" max="14342" width="10.7109375" style="43" customWidth="1"/>
    <col min="14343" max="14343" width="9.28515625" style="43" customWidth="1"/>
    <col min="14344" max="14591" width="8.7109375" style="43"/>
    <col min="14592" max="14592" width="5.7109375" style="43" customWidth="1"/>
    <col min="14593" max="14593" width="60.7109375" style="43" customWidth="1"/>
    <col min="14594" max="14594" width="8.7109375" style="43"/>
    <col min="14595" max="14595" width="9.7109375" style="43" customWidth="1"/>
    <col min="14596" max="14596" width="3.7109375" style="43" customWidth="1"/>
    <col min="14597" max="14598" width="10.7109375" style="43" customWidth="1"/>
    <col min="14599" max="14599" width="9.28515625" style="43" customWidth="1"/>
    <col min="14600" max="14847" width="8.7109375" style="43"/>
    <col min="14848" max="14848" width="5.7109375" style="43" customWidth="1"/>
    <col min="14849" max="14849" width="60.7109375" style="43" customWidth="1"/>
    <col min="14850" max="14850" width="8.7109375" style="43"/>
    <col min="14851" max="14851" width="9.7109375" style="43" customWidth="1"/>
    <col min="14852" max="14852" width="3.7109375" style="43" customWidth="1"/>
    <col min="14853" max="14854" width="10.7109375" style="43" customWidth="1"/>
    <col min="14855" max="14855" width="9.28515625" style="43" customWidth="1"/>
    <col min="14856" max="15103" width="8.7109375" style="43"/>
    <col min="15104" max="15104" width="5.7109375" style="43" customWidth="1"/>
    <col min="15105" max="15105" width="60.7109375" style="43" customWidth="1"/>
    <col min="15106" max="15106" width="8.7109375" style="43"/>
    <col min="15107" max="15107" width="9.7109375" style="43" customWidth="1"/>
    <col min="15108" max="15108" width="3.7109375" style="43" customWidth="1"/>
    <col min="15109" max="15110" width="10.7109375" style="43" customWidth="1"/>
    <col min="15111" max="15111" width="9.28515625" style="43" customWidth="1"/>
    <col min="15112" max="15359" width="8.7109375" style="43"/>
    <col min="15360" max="15360" width="5.7109375" style="43" customWidth="1"/>
    <col min="15361" max="15361" width="60.7109375" style="43" customWidth="1"/>
    <col min="15362" max="15362" width="8.7109375" style="43"/>
    <col min="15363" max="15363" width="9.7109375" style="43" customWidth="1"/>
    <col min="15364" max="15364" width="3.7109375" style="43" customWidth="1"/>
    <col min="15365" max="15366" width="10.7109375" style="43" customWidth="1"/>
    <col min="15367" max="15367" width="9.28515625" style="43" customWidth="1"/>
    <col min="15368" max="15615" width="8.7109375" style="43"/>
    <col min="15616" max="15616" width="5.7109375" style="43" customWidth="1"/>
    <col min="15617" max="15617" width="60.7109375" style="43" customWidth="1"/>
    <col min="15618" max="15618" width="8.7109375" style="43"/>
    <col min="15619" max="15619" width="9.7109375" style="43" customWidth="1"/>
    <col min="15620" max="15620" width="3.7109375" style="43" customWidth="1"/>
    <col min="15621" max="15622" width="10.7109375" style="43" customWidth="1"/>
    <col min="15623" max="15623" width="9.28515625" style="43" customWidth="1"/>
    <col min="15624" max="15871" width="8.7109375" style="43"/>
    <col min="15872" max="15872" width="5.7109375" style="43" customWidth="1"/>
    <col min="15873" max="15873" width="60.7109375" style="43" customWidth="1"/>
    <col min="15874" max="15874" width="8.7109375" style="43"/>
    <col min="15875" max="15875" width="9.7109375" style="43" customWidth="1"/>
    <col min="15876" max="15876" width="3.7109375" style="43" customWidth="1"/>
    <col min="15877" max="15878" width="10.7109375" style="43" customWidth="1"/>
    <col min="15879" max="15879" width="9.28515625" style="43" customWidth="1"/>
    <col min="15880" max="16127" width="8.7109375" style="43"/>
    <col min="16128" max="16128" width="5.7109375" style="43" customWidth="1"/>
    <col min="16129" max="16129" width="60.7109375" style="43" customWidth="1"/>
    <col min="16130" max="16130" width="8.7109375" style="43"/>
    <col min="16131" max="16131" width="9.7109375" style="43" customWidth="1"/>
    <col min="16132" max="16132" width="3.7109375" style="43" customWidth="1"/>
    <col min="16133" max="16134" width="10.7109375" style="43" customWidth="1"/>
    <col min="16135" max="16135" width="9.28515625" style="43" customWidth="1"/>
    <col min="16136" max="16384" width="8.7109375" style="43"/>
  </cols>
  <sheetData>
    <row r="1" spans="1:7" s="33" customFormat="1" x14ac:dyDescent="0.2">
      <c r="A1" s="18" t="s">
        <v>30</v>
      </c>
      <c r="B1" s="18" t="s">
        <v>31</v>
      </c>
      <c r="C1" s="21" t="s">
        <v>1</v>
      </c>
      <c r="D1" s="17" t="s">
        <v>32</v>
      </c>
      <c r="E1" s="19" t="s">
        <v>34</v>
      </c>
      <c r="F1" s="20" t="s">
        <v>33</v>
      </c>
      <c r="G1" s="19" t="s">
        <v>35</v>
      </c>
    </row>
    <row r="2" spans="1:7" s="33" customFormat="1" x14ac:dyDescent="0.2">
      <c r="A2" s="34"/>
      <c r="B2" s="34"/>
      <c r="C2" s="7"/>
      <c r="D2" s="35"/>
      <c r="E2" s="36"/>
      <c r="F2" s="1"/>
      <c r="G2" s="36"/>
    </row>
    <row r="3" spans="1:7" s="8" customFormat="1" x14ac:dyDescent="0.25">
      <c r="A3" s="8" t="s">
        <v>1264</v>
      </c>
      <c r="C3" s="8" t="s">
        <v>1265</v>
      </c>
    </row>
    <row r="4" spans="1:7" s="33" customFormat="1" x14ac:dyDescent="0.2">
      <c r="A4" s="34"/>
      <c r="B4" s="34"/>
      <c r="C4" s="7"/>
      <c r="D4" s="35"/>
      <c r="E4" s="36"/>
      <c r="F4" s="1"/>
      <c r="G4" s="36"/>
    </row>
    <row r="5" spans="1:7" s="33" customFormat="1" ht="24" x14ac:dyDescent="0.2">
      <c r="A5" s="34"/>
      <c r="B5" s="34"/>
      <c r="C5" s="7" t="s">
        <v>1266</v>
      </c>
      <c r="D5" s="35"/>
      <c r="E5" s="36"/>
      <c r="F5" s="1"/>
      <c r="G5" s="36"/>
    </row>
    <row r="6" spans="1:7" s="33" customFormat="1" ht="409.5" x14ac:dyDescent="0.2">
      <c r="A6" s="34"/>
      <c r="B6" s="34"/>
      <c r="C6" s="7" t="s">
        <v>1267</v>
      </c>
      <c r="D6" s="35"/>
      <c r="E6" s="36"/>
      <c r="F6" s="1"/>
      <c r="G6" s="36"/>
    </row>
    <row r="7" spans="1:7" s="33" customFormat="1" ht="252" x14ac:dyDescent="0.2">
      <c r="A7" s="34"/>
      <c r="B7" s="34"/>
      <c r="C7" s="7" t="s">
        <v>1268</v>
      </c>
      <c r="D7" s="35"/>
      <c r="E7" s="36"/>
      <c r="F7" s="1"/>
      <c r="G7" s="36"/>
    </row>
    <row r="8" spans="1:7" s="33" customFormat="1" ht="408" x14ac:dyDescent="0.2">
      <c r="A8" s="34"/>
      <c r="B8" s="34"/>
      <c r="C8" s="7" t="s">
        <v>1269</v>
      </c>
      <c r="D8" s="35"/>
      <c r="E8" s="36"/>
      <c r="F8" s="1"/>
      <c r="G8" s="36"/>
    </row>
    <row r="9" spans="1:7" s="33" customFormat="1" ht="348" x14ac:dyDescent="0.2">
      <c r="A9" s="34"/>
      <c r="B9" s="34"/>
      <c r="C9" s="7" t="s">
        <v>1270</v>
      </c>
      <c r="D9" s="35"/>
      <c r="E9" s="36"/>
      <c r="F9" s="1"/>
      <c r="G9" s="36"/>
    </row>
    <row r="10" spans="1:7" s="33" customFormat="1" ht="120" x14ac:dyDescent="0.2">
      <c r="A10" s="34"/>
      <c r="B10" s="34"/>
      <c r="C10" s="7" t="s">
        <v>1271</v>
      </c>
      <c r="D10" s="35"/>
      <c r="E10" s="36"/>
      <c r="F10" s="1"/>
      <c r="G10" s="36"/>
    </row>
    <row r="11" spans="1:7" s="33" customFormat="1" ht="96" x14ac:dyDescent="0.2">
      <c r="A11" s="34"/>
      <c r="B11" s="34"/>
      <c r="C11" s="7" t="s">
        <v>1272</v>
      </c>
      <c r="D11" s="35"/>
      <c r="E11" s="36"/>
      <c r="F11" s="1"/>
      <c r="G11" s="36"/>
    </row>
    <row r="12" spans="1:7" s="33" customFormat="1" x14ac:dyDescent="0.2">
      <c r="A12" s="34"/>
      <c r="B12" s="34"/>
      <c r="C12" s="7"/>
      <c r="D12" s="35"/>
      <c r="E12" s="36"/>
      <c r="F12" s="1"/>
      <c r="G12" s="36"/>
    </row>
    <row r="13" spans="1:7" s="8" customFormat="1" x14ac:dyDescent="0.25">
      <c r="B13" s="8" t="s">
        <v>357</v>
      </c>
      <c r="C13" s="8" t="s">
        <v>1273</v>
      </c>
    </row>
    <row r="14" spans="1:7" s="33" customFormat="1" x14ac:dyDescent="0.2">
      <c r="A14" s="34"/>
      <c r="B14" s="34"/>
      <c r="C14" s="7"/>
      <c r="D14" s="35"/>
      <c r="E14" s="36"/>
      <c r="F14" s="1"/>
      <c r="G14" s="36"/>
    </row>
    <row r="15" spans="1:7" s="33" customFormat="1" ht="60" x14ac:dyDescent="0.2">
      <c r="A15" s="34"/>
      <c r="B15" s="34" t="s">
        <v>357</v>
      </c>
      <c r="C15" s="7" t="s">
        <v>1274</v>
      </c>
      <c r="D15" s="35" t="s">
        <v>0</v>
      </c>
      <c r="E15" s="36">
        <v>1</v>
      </c>
      <c r="F15" s="1"/>
      <c r="G15" s="36">
        <f>E15*F15</f>
        <v>0</v>
      </c>
    </row>
    <row r="16" spans="1:7" s="33" customFormat="1" x14ac:dyDescent="0.2">
      <c r="A16" s="34"/>
      <c r="B16" s="34"/>
      <c r="C16" s="7"/>
      <c r="D16" s="35"/>
      <c r="E16" s="36"/>
      <c r="F16" s="1"/>
      <c r="G16" s="36"/>
    </row>
    <row r="17" spans="1:7" s="33" customFormat="1" ht="36" x14ac:dyDescent="0.2">
      <c r="A17" s="34"/>
      <c r="B17" s="34" t="s">
        <v>364</v>
      </c>
      <c r="C17" s="7" t="s">
        <v>1275</v>
      </c>
      <c r="D17" s="35" t="s">
        <v>0</v>
      </c>
      <c r="E17" s="36">
        <v>1</v>
      </c>
      <c r="F17" s="1"/>
      <c r="G17" s="36">
        <f>E17*F17</f>
        <v>0</v>
      </c>
    </row>
    <row r="18" spans="1:7" s="33" customFormat="1" ht="409.5" x14ac:dyDescent="0.2">
      <c r="A18" s="34"/>
      <c r="B18" s="34"/>
      <c r="C18" s="7" t="s">
        <v>1276</v>
      </c>
      <c r="D18" s="35"/>
      <c r="E18" s="36"/>
      <c r="F18" s="1"/>
      <c r="G18" s="36"/>
    </row>
    <row r="19" spans="1:7" s="33" customFormat="1" ht="384" x14ac:dyDescent="0.2">
      <c r="A19" s="34"/>
      <c r="B19" s="34"/>
      <c r="C19" s="7" t="s">
        <v>1277</v>
      </c>
      <c r="D19" s="35"/>
      <c r="E19" s="36"/>
      <c r="F19" s="1"/>
      <c r="G19" s="36"/>
    </row>
    <row r="20" spans="1:7" s="33" customFormat="1" ht="300" x14ac:dyDescent="0.2">
      <c r="A20" s="34"/>
      <c r="B20" s="34"/>
      <c r="C20" s="7" t="s">
        <v>1278</v>
      </c>
      <c r="D20" s="35"/>
      <c r="E20" s="36"/>
      <c r="F20" s="1"/>
      <c r="G20" s="36"/>
    </row>
    <row r="21" spans="1:7" s="33" customFormat="1" ht="36" x14ac:dyDescent="0.2">
      <c r="A21" s="34"/>
      <c r="B21" s="34" t="s">
        <v>369</v>
      </c>
      <c r="C21" s="7" t="s">
        <v>1279</v>
      </c>
      <c r="D21" s="35" t="s">
        <v>0</v>
      </c>
      <c r="E21" s="36">
        <v>1</v>
      </c>
      <c r="F21" s="1"/>
      <c r="G21" s="36">
        <f>E21*F21</f>
        <v>0</v>
      </c>
    </row>
    <row r="22" spans="1:7" s="33" customFormat="1" x14ac:dyDescent="0.2">
      <c r="A22" s="34"/>
      <c r="B22" s="34"/>
      <c r="C22" s="7"/>
      <c r="D22" s="35"/>
      <c r="E22" s="36"/>
      <c r="F22" s="1"/>
      <c r="G22" s="36"/>
    </row>
    <row r="23" spans="1:7" s="33" customFormat="1" ht="36" x14ac:dyDescent="0.2">
      <c r="A23" s="34"/>
      <c r="B23" s="34" t="s">
        <v>373</v>
      </c>
      <c r="C23" s="7" t="s">
        <v>1280</v>
      </c>
      <c r="D23" s="35" t="s">
        <v>0</v>
      </c>
      <c r="E23" s="36">
        <v>1</v>
      </c>
      <c r="F23" s="1"/>
      <c r="G23" s="36">
        <f>E23*F23</f>
        <v>0</v>
      </c>
    </row>
    <row r="24" spans="1:7" s="33" customFormat="1" x14ac:dyDescent="0.2">
      <c r="A24" s="34"/>
      <c r="B24" s="34"/>
      <c r="C24" s="7"/>
      <c r="D24" s="35"/>
      <c r="E24" s="36"/>
      <c r="F24" s="1"/>
      <c r="G24" s="36"/>
    </row>
    <row r="25" spans="1:7" s="8" customFormat="1" x14ac:dyDescent="0.2">
      <c r="B25" s="8" t="s">
        <v>357</v>
      </c>
      <c r="C25" s="9" t="str">
        <f>_xlfn.TEXTJOIN(" ",TRUE,C13,"ukupno:")</f>
        <v>Dizalo D1 ukupno:</v>
      </c>
      <c r="E25" s="11"/>
      <c r="G25" s="11">
        <f>SUM(G14:G24)</f>
        <v>0</v>
      </c>
    </row>
    <row r="26" spans="1:7" s="33" customFormat="1" x14ac:dyDescent="0.2">
      <c r="A26" s="34"/>
      <c r="B26" s="34"/>
      <c r="C26" s="7"/>
      <c r="D26" s="35"/>
      <c r="E26" s="36"/>
      <c r="F26" s="1"/>
      <c r="G26" s="36"/>
    </row>
    <row r="28" spans="1:7" s="55" customFormat="1" ht="15" x14ac:dyDescent="0.25">
      <c r="A28" s="27"/>
      <c r="B28" s="27"/>
      <c r="C28" s="27" t="str">
        <f>_xlfn.TEXTJOIN(" - ",TRUE,"REKAPITULACIJA",C$3)</f>
        <v>REKAPITULACIJA - VERTIKALNI TRANSPORT</v>
      </c>
      <c r="D28" s="27"/>
      <c r="E28" s="27"/>
      <c r="F28" s="54"/>
      <c r="G28" s="27"/>
    </row>
    <row r="32" spans="1:7" x14ac:dyDescent="0.2">
      <c r="B32" s="34" t="s">
        <v>357</v>
      </c>
      <c r="C32" s="34" t="str">
        <f>C13</f>
        <v>Dizalo D1</v>
      </c>
      <c r="G32" s="36">
        <f>G25</f>
        <v>0</v>
      </c>
    </row>
    <row r="33" spans="1:7" x14ac:dyDescent="0.2">
      <c r="C33" s="34"/>
    </row>
    <row r="34" spans="1:7" s="13" customFormat="1" x14ac:dyDescent="0.2">
      <c r="A34" s="8" t="s">
        <v>1264</v>
      </c>
      <c r="B34" s="8"/>
      <c r="C34" s="9" t="str">
        <f>_xlfn.TEXTJOIN(" ",TRUE,C$3,"UKUPNO")</f>
        <v>VERTIKALNI TRANSPORT UKUPNO</v>
      </c>
      <c r="D34" s="10"/>
      <c r="E34" s="11"/>
      <c r="F34" s="12"/>
      <c r="G34" s="11">
        <f>SUM(G31:G33)</f>
        <v>0</v>
      </c>
    </row>
  </sheetData>
  <sheetProtection algorithmName="SHA-512" hashValue="s05gzGiNA8/xNeiVVSxnYBMq59nM5zy/vtqD7jKyxbqoCaM/+9Yfy6V6jq9wdayTxTubn0febzYHCARz4ymjFg==" saltValue="Ht0LqyQAmtCAl6tF5RY2TQ=="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fitToHeight="0" orientation="portrait" r:id="rId1"/>
  <headerFooter>
    <oddHeader>&amp;L&amp;G&amp;R&amp;"Arial,Bold"&amp;7&amp;K0032FAGRAĐENJE, PROJEKTIRANJE I NADZOR&amp;"Arial,Regular"
Ulica grada Vukovara 43a,10000 Zagreb
OIB: 23141220773</oddHeader>
    <oddFooter>&amp;L&amp;9Naziv projekta: Cjelovita obnova Vile Ehrlich-Marić - III. dio
Građevina: Vila Ehrlich-Marić - Hrvatski muzej arhitekture HAZU
Lokacija: Ulica Ivana Gorana Kovačića 37, Zagreb, k.č.br. 839, k.o. Centar&amp;R&amp;"-,Bold"&amp;9&amp;A&amp;"-,Regular"
&amp;P / &amp;N</oddFooter>
  </headerFooter>
  <rowBreaks count="1" manualBreakCount="1">
    <brk id="26" max="16383"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12CB5-6655-42D1-9C73-F1C7E8E65193}">
  <dimension ref="A1:M913"/>
  <sheetViews>
    <sheetView view="pageBreakPreview" zoomScaleNormal="120" zoomScaleSheetLayoutView="100" workbookViewId="0"/>
  </sheetViews>
  <sheetFormatPr defaultRowHeight="12" x14ac:dyDescent="0.2"/>
  <cols>
    <col min="1" max="2" width="3.5703125" style="34" customWidth="1"/>
    <col min="3" max="3" width="41.5703125" style="7" customWidth="1"/>
    <col min="4" max="4" width="4.5703125" style="35" customWidth="1"/>
    <col min="5" max="5" width="8.5703125" style="36" customWidth="1"/>
    <col min="6" max="6" width="10.5703125" style="37" customWidth="1"/>
    <col min="7" max="7" width="11.5703125" style="36" customWidth="1"/>
    <col min="8" max="255" width="8.7109375" style="43"/>
    <col min="256" max="256" width="5.7109375" style="43" customWidth="1"/>
    <col min="257" max="257" width="60.7109375" style="43" customWidth="1"/>
    <col min="258" max="258" width="8.7109375" style="43"/>
    <col min="259" max="259" width="9.7109375" style="43" customWidth="1"/>
    <col min="260" max="260" width="3.7109375" style="43" customWidth="1"/>
    <col min="261" max="262" width="10.7109375" style="43" customWidth="1"/>
    <col min="263" max="263" width="9.28515625" style="43" customWidth="1"/>
    <col min="264" max="511" width="8.7109375" style="43"/>
    <col min="512" max="512" width="5.7109375" style="43" customWidth="1"/>
    <col min="513" max="513" width="60.7109375" style="43" customWidth="1"/>
    <col min="514" max="514" width="8.7109375" style="43"/>
    <col min="515" max="515" width="9.7109375" style="43" customWidth="1"/>
    <col min="516" max="516" width="3.7109375" style="43" customWidth="1"/>
    <col min="517" max="518" width="10.7109375" style="43" customWidth="1"/>
    <col min="519" max="519" width="9.28515625" style="43" customWidth="1"/>
    <col min="520" max="767" width="8.7109375" style="43"/>
    <col min="768" max="768" width="5.7109375" style="43" customWidth="1"/>
    <col min="769" max="769" width="60.7109375" style="43" customWidth="1"/>
    <col min="770" max="770" width="8.7109375" style="43"/>
    <col min="771" max="771" width="9.7109375" style="43" customWidth="1"/>
    <col min="772" max="772" width="3.7109375" style="43" customWidth="1"/>
    <col min="773" max="774" width="10.7109375" style="43" customWidth="1"/>
    <col min="775" max="775" width="9.28515625" style="43" customWidth="1"/>
    <col min="776" max="1023" width="8.7109375" style="43"/>
    <col min="1024" max="1024" width="5.7109375" style="43" customWidth="1"/>
    <col min="1025" max="1025" width="60.7109375" style="43" customWidth="1"/>
    <col min="1026" max="1026" width="8.7109375" style="43"/>
    <col min="1027" max="1027" width="9.7109375" style="43" customWidth="1"/>
    <col min="1028" max="1028" width="3.7109375" style="43" customWidth="1"/>
    <col min="1029" max="1030" width="10.7109375" style="43" customWidth="1"/>
    <col min="1031" max="1031" width="9.28515625" style="43" customWidth="1"/>
    <col min="1032" max="1279" width="8.7109375" style="43"/>
    <col min="1280" max="1280" width="5.7109375" style="43" customWidth="1"/>
    <col min="1281" max="1281" width="60.7109375" style="43" customWidth="1"/>
    <col min="1282" max="1282" width="8.7109375" style="43"/>
    <col min="1283" max="1283" width="9.7109375" style="43" customWidth="1"/>
    <col min="1284" max="1284" width="3.7109375" style="43" customWidth="1"/>
    <col min="1285" max="1286" width="10.7109375" style="43" customWidth="1"/>
    <col min="1287" max="1287" width="9.28515625" style="43" customWidth="1"/>
    <col min="1288" max="1535" width="8.7109375" style="43"/>
    <col min="1536" max="1536" width="5.7109375" style="43" customWidth="1"/>
    <col min="1537" max="1537" width="60.7109375" style="43" customWidth="1"/>
    <col min="1538" max="1538" width="8.7109375" style="43"/>
    <col min="1539" max="1539" width="9.7109375" style="43" customWidth="1"/>
    <col min="1540" max="1540" width="3.7109375" style="43" customWidth="1"/>
    <col min="1541" max="1542" width="10.7109375" style="43" customWidth="1"/>
    <col min="1543" max="1543" width="9.28515625" style="43" customWidth="1"/>
    <col min="1544" max="1791" width="8.7109375" style="43"/>
    <col min="1792" max="1792" width="5.7109375" style="43" customWidth="1"/>
    <col min="1793" max="1793" width="60.7109375" style="43" customWidth="1"/>
    <col min="1794" max="1794" width="8.7109375" style="43"/>
    <col min="1795" max="1795" width="9.7109375" style="43" customWidth="1"/>
    <col min="1796" max="1796" width="3.7109375" style="43" customWidth="1"/>
    <col min="1797" max="1798" width="10.7109375" style="43" customWidth="1"/>
    <col min="1799" max="1799" width="9.28515625" style="43" customWidth="1"/>
    <col min="1800" max="2047" width="8.7109375" style="43"/>
    <col min="2048" max="2048" width="5.7109375" style="43" customWidth="1"/>
    <col min="2049" max="2049" width="60.7109375" style="43" customWidth="1"/>
    <col min="2050" max="2050" width="8.7109375" style="43"/>
    <col min="2051" max="2051" width="9.7109375" style="43" customWidth="1"/>
    <col min="2052" max="2052" width="3.7109375" style="43" customWidth="1"/>
    <col min="2053" max="2054" width="10.7109375" style="43" customWidth="1"/>
    <col min="2055" max="2055" width="9.28515625" style="43" customWidth="1"/>
    <col min="2056" max="2303" width="8.7109375" style="43"/>
    <col min="2304" max="2304" width="5.7109375" style="43" customWidth="1"/>
    <col min="2305" max="2305" width="60.7109375" style="43" customWidth="1"/>
    <col min="2306" max="2306" width="8.7109375" style="43"/>
    <col min="2307" max="2307" width="9.7109375" style="43" customWidth="1"/>
    <col min="2308" max="2308" width="3.7109375" style="43" customWidth="1"/>
    <col min="2309" max="2310" width="10.7109375" style="43" customWidth="1"/>
    <col min="2311" max="2311" width="9.28515625" style="43" customWidth="1"/>
    <col min="2312" max="2559" width="8.7109375" style="43"/>
    <col min="2560" max="2560" width="5.7109375" style="43" customWidth="1"/>
    <col min="2561" max="2561" width="60.7109375" style="43" customWidth="1"/>
    <col min="2562" max="2562" width="8.7109375" style="43"/>
    <col min="2563" max="2563" width="9.7109375" style="43" customWidth="1"/>
    <col min="2564" max="2564" width="3.7109375" style="43" customWidth="1"/>
    <col min="2565" max="2566" width="10.7109375" style="43" customWidth="1"/>
    <col min="2567" max="2567" width="9.28515625" style="43" customWidth="1"/>
    <col min="2568" max="2815" width="8.7109375" style="43"/>
    <col min="2816" max="2816" width="5.7109375" style="43" customWidth="1"/>
    <col min="2817" max="2817" width="60.7109375" style="43" customWidth="1"/>
    <col min="2818" max="2818" width="8.7109375" style="43"/>
    <col min="2819" max="2819" width="9.7109375" style="43" customWidth="1"/>
    <col min="2820" max="2820" width="3.7109375" style="43" customWidth="1"/>
    <col min="2821" max="2822" width="10.7109375" style="43" customWidth="1"/>
    <col min="2823" max="2823" width="9.28515625" style="43" customWidth="1"/>
    <col min="2824" max="3071" width="8.7109375" style="43"/>
    <col min="3072" max="3072" width="5.7109375" style="43" customWidth="1"/>
    <col min="3073" max="3073" width="60.7109375" style="43" customWidth="1"/>
    <col min="3074" max="3074" width="8.7109375" style="43"/>
    <col min="3075" max="3075" width="9.7109375" style="43" customWidth="1"/>
    <col min="3076" max="3076" width="3.7109375" style="43" customWidth="1"/>
    <col min="3077" max="3078" width="10.7109375" style="43" customWidth="1"/>
    <col min="3079" max="3079" width="9.28515625" style="43" customWidth="1"/>
    <col min="3080" max="3327" width="8.7109375" style="43"/>
    <col min="3328" max="3328" width="5.7109375" style="43" customWidth="1"/>
    <col min="3329" max="3329" width="60.7109375" style="43" customWidth="1"/>
    <col min="3330" max="3330" width="8.7109375" style="43"/>
    <col min="3331" max="3331" width="9.7109375" style="43" customWidth="1"/>
    <col min="3332" max="3332" width="3.7109375" style="43" customWidth="1"/>
    <col min="3333" max="3334" width="10.7109375" style="43" customWidth="1"/>
    <col min="3335" max="3335" width="9.28515625" style="43" customWidth="1"/>
    <col min="3336" max="3583" width="8.7109375" style="43"/>
    <col min="3584" max="3584" width="5.7109375" style="43" customWidth="1"/>
    <col min="3585" max="3585" width="60.7109375" style="43" customWidth="1"/>
    <col min="3586" max="3586" width="8.7109375" style="43"/>
    <col min="3587" max="3587" width="9.7109375" style="43" customWidth="1"/>
    <col min="3588" max="3588" width="3.7109375" style="43" customWidth="1"/>
    <col min="3589" max="3590" width="10.7109375" style="43" customWidth="1"/>
    <col min="3591" max="3591" width="9.28515625" style="43" customWidth="1"/>
    <col min="3592" max="3839" width="8.7109375" style="43"/>
    <col min="3840" max="3840" width="5.7109375" style="43" customWidth="1"/>
    <col min="3841" max="3841" width="60.7109375" style="43" customWidth="1"/>
    <col min="3842" max="3842" width="8.7109375" style="43"/>
    <col min="3843" max="3843" width="9.7109375" style="43" customWidth="1"/>
    <col min="3844" max="3844" width="3.7109375" style="43" customWidth="1"/>
    <col min="3845" max="3846" width="10.7109375" style="43" customWidth="1"/>
    <col min="3847" max="3847" width="9.28515625" style="43" customWidth="1"/>
    <col min="3848" max="4095" width="8.7109375" style="43"/>
    <col min="4096" max="4096" width="5.7109375" style="43" customWidth="1"/>
    <col min="4097" max="4097" width="60.7109375" style="43" customWidth="1"/>
    <col min="4098" max="4098" width="8.7109375" style="43"/>
    <col min="4099" max="4099" width="9.7109375" style="43" customWidth="1"/>
    <col min="4100" max="4100" width="3.7109375" style="43" customWidth="1"/>
    <col min="4101" max="4102" width="10.7109375" style="43" customWidth="1"/>
    <col min="4103" max="4103" width="9.28515625" style="43" customWidth="1"/>
    <col min="4104" max="4351" width="8.7109375" style="43"/>
    <col min="4352" max="4352" width="5.7109375" style="43" customWidth="1"/>
    <col min="4353" max="4353" width="60.7109375" style="43" customWidth="1"/>
    <col min="4354" max="4354" width="8.7109375" style="43"/>
    <col min="4355" max="4355" width="9.7109375" style="43" customWidth="1"/>
    <col min="4356" max="4356" width="3.7109375" style="43" customWidth="1"/>
    <col min="4357" max="4358" width="10.7109375" style="43" customWidth="1"/>
    <col min="4359" max="4359" width="9.28515625" style="43" customWidth="1"/>
    <col min="4360" max="4607" width="8.7109375" style="43"/>
    <col min="4608" max="4608" width="5.7109375" style="43" customWidth="1"/>
    <col min="4609" max="4609" width="60.7109375" style="43" customWidth="1"/>
    <col min="4610" max="4610" width="8.7109375" style="43"/>
    <col min="4611" max="4611" width="9.7109375" style="43" customWidth="1"/>
    <col min="4612" max="4612" width="3.7109375" style="43" customWidth="1"/>
    <col min="4613" max="4614" width="10.7109375" style="43" customWidth="1"/>
    <col min="4615" max="4615" width="9.28515625" style="43" customWidth="1"/>
    <col min="4616" max="4863" width="8.7109375" style="43"/>
    <col min="4864" max="4864" width="5.7109375" style="43" customWidth="1"/>
    <col min="4865" max="4865" width="60.7109375" style="43" customWidth="1"/>
    <col min="4866" max="4866" width="8.7109375" style="43"/>
    <col min="4867" max="4867" width="9.7109375" style="43" customWidth="1"/>
    <col min="4868" max="4868" width="3.7109375" style="43" customWidth="1"/>
    <col min="4869" max="4870" width="10.7109375" style="43" customWidth="1"/>
    <col min="4871" max="4871" width="9.28515625" style="43" customWidth="1"/>
    <col min="4872" max="5119" width="8.7109375" style="43"/>
    <col min="5120" max="5120" width="5.7109375" style="43" customWidth="1"/>
    <col min="5121" max="5121" width="60.7109375" style="43" customWidth="1"/>
    <col min="5122" max="5122" width="8.7109375" style="43"/>
    <col min="5123" max="5123" width="9.7109375" style="43" customWidth="1"/>
    <col min="5124" max="5124" width="3.7109375" style="43" customWidth="1"/>
    <col min="5125" max="5126" width="10.7109375" style="43" customWidth="1"/>
    <col min="5127" max="5127" width="9.28515625" style="43" customWidth="1"/>
    <col min="5128" max="5375" width="8.7109375" style="43"/>
    <col min="5376" max="5376" width="5.7109375" style="43" customWidth="1"/>
    <col min="5377" max="5377" width="60.7109375" style="43" customWidth="1"/>
    <col min="5378" max="5378" width="8.7109375" style="43"/>
    <col min="5379" max="5379" width="9.7109375" style="43" customWidth="1"/>
    <col min="5380" max="5380" width="3.7109375" style="43" customWidth="1"/>
    <col min="5381" max="5382" width="10.7109375" style="43" customWidth="1"/>
    <col min="5383" max="5383" width="9.28515625" style="43" customWidth="1"/>
    <col min="5384" max="5631" width="8.7109375" style="43"/>
    <col min="5632" max="5632" width="5.7109375" style="43" customWidth="1"/>
    <col min="5633" max="5633" width="60.7109375" style="43" customWidth="1"/>
    <col min="5634" max="5634" width="8.7109375" style="43"/>
    <col min="5635" max="5635" width="9.7109375" style="43" customWidth="1"/>
    <col min="5636" max="5636" width="3.7109375" style="43" customWidth="1"/>
    <col min="5637" max="5638" width="10.7109375" style="43" customWidth="1"/>
    <col min="5639" max="5639" width="9.28515625" style="43" customWidth="1"/>
    <col min="5640" max="5887" width="8.7109375" style="43"/>
    <col min="5888" max="5888" width="5.7109375" style="43" customWidth="1"/>
    <col min="5889" max="5889" width="60.7109375" style="43" customWidth="1"/>
    <col min="5890" max="5890" width="8.7109375" style="43"/>
    <col min="5891" max="5891" width="9.7109375" style="43" customWidth="1"/>
    <col min="5892" max="5892" width="3.7109375" style="43" customWidth="1"/>
    <col min="5893" max="5894" width="10.7109375" style="43" customWidth="1"/>
    <col min="5895" max="5895" width="9.28515625" style="43" customWidth="1"/>
    <col min="5896" max="6143" width="8.7109375" style="43"/>
    <col min="6144" max="6144" width="5.7109375" style="43" customWidth="1"/>
    <col min="6145" max="6145" width="60.7109375" style="43" customWidth="1"/>
    <col min="6146" max="6146" width="8.7109375" style="43"/>
    <col min="6147" max="6147" width="9.7109375" style="43" customWidth="1"/>
    <col min="6148" max="6148" width="3.7109375" style="43" customWidth="1"/>
    <col min="6149" max="6150" width="10.7109375" style="43" customWidth="1"/>
    <col min="6151" max="6151" width="9.28515625" style="43" customWidth="1"/>
    <col min="6152" max="6399" width="8.7109375" style="43"/>
    <col min="6400" max="6400" width="5.7109375" style="43" customWidth="1"/>
    <col min="6401" max="6401" width="60.7109375" style="43" customWidth="1"/>
    <col min="6402" max="6402" width="8.7109375" style="43"/>
    <col min="6403" max="6403" width="9.7109375" style="43" customWidth="1"/>
    <col min="6404" max="6404" width="3.7109375" style="43" customWidth="1"/>
    <col min="6405" max="6406" width="10.7109375" style="43" customWidth="1"/>
    <col min="6407" max="6407" width="9.28515625" style="43" customWidth="1"/>
    <col min="6408" max="6655" width="8.7109375" style="43"/>
    <col min="6656" max="6656" width="5.7109375" style="43" customWidth="1"/>
    <col min="6657" max="6657" width="60.7109375" style="43" customWidth="1"/>
    <col min="6658" max="6658" width="8.7109375" style="43"/>
    <col min="6659" max="6659" width="9.7109375" style="43" customWidth="1"/>
    <col min="6660" max="6660" width="3.7109375" style="43" customWidth="1"/>
    <col min="6661" max="6662" width="10.7109375" style="43" customWidth="1"/>
    <col min="6663" max="6663" width="9.28515625" style="43" customWidth="1"/>
    <col min="6664" max="6911" width="8.7109375" style="43"/>
    <col min="6912" max="6912" width="5.7109375" style="43" customWidth="1"/>
    <col min="6913" max="6913" width="60.7109375" style="43" customWidth="1"/>
    <col min="6914" max="6914" width="8.7109375" style="43"/>
    <col min="6915" max="6915" width="9.7109375" style="43" customWidth="1"/>
    <col min="6916" max="6916" width="3.7109375" style="43" customWidth="1"/>
    <col min="6917" max="6918" width="10.7109375" style="43" customWidth="1"/>
    <col min="6919" max="6919" width="9.28515625" style="43" customWidth="1"/>
    <col min="6920" max="7167" width="8.7109375" style="43"/>
    <col min="7168" max="7168" width="5.7109375" style="43" customWidth="1"/>
    <col min="7169" max="7169" width="60.7109375" style="43" customWidth="1"/>
    <col min="7170" max="7170" width="8.7109375" style="43"/>
    <col min="7171" max="7171" width="9.7109375" style="43" customWidth="1"/>
    <col min="7172" max="7172" width="3.7109375" style="43" customWidth="1"/>
    <col min="7173" max="7174" width="10.7109375" style="43" customWidth="1"/>
    <col min="7175" max="7175" width="9.28515625" style="43" customWidth="1"/>
    <col min="7176" max="7423" width="8.7109375" style="43"/>
    <col min="7424" max="7424" width="5.7109375" style="43" customWidth="1"/>
    <col min="7425" max="7425" width="60.7109375" style="43" customWidth="1"/>
    <col min="7426" max="7426" width="8.7109375" style="43"/>
    <col min="7427" max="7427" width="9.7109375" style="43" customWidth="1"/>
    <col min="7428" max="7428" width="3.7109375" style="43" customWidth="1"/>
    <col min="7429" max="7430" width="10.7109375" style="43" customWidth="1"/>
    <col min="7431" max="7431" width="9.28515625" style="43" customWidth="1"/>
    <col min="7432" max="7679" width="8.7109375" style="43"/>
    <col min="7680" max="7680" width="5.7109375" style="43" customWidth="1"/>
    <col min="7681" max="7681" width="60.7109375" style="43" customWidth="1"/>
    <col min="7682" max="7682" width="8.7109375" style="43"/>
    <col min="7683" max="7683" width="9.7109375" style="43" customWidth="1"/>
    <col min="7684" max="7684" width="3.7109375" style="43" customWidth="1"/>
    <col min="7685" max="7686" width="10.7109375" style="43" customWidth="1"/>
    <col min="7687" max="7687" width="9.28515625" style="43" customWidth="1"/>
    <col min="7688" max="7935" width="8.7109375" style="43"/>
    <col min="7936" max="7936" width="5.7109375" style="43" customWidth="1"/>
    <col min="7937" max="7937" width="60.7109375" style="43" customWidth="1"/>
    <col min="7938" max="7938" width="8.7109375" style="43"/>
    <col min="7939" max="7939" width="9.7109375" style="43" customWidth="1"/>
    <col min="7940" max="7940" width="3.7109375" style="43" customWidth="1"/>
    <col min="7941" max="7942" width="10.7109375" style="43" customWidth="1"/>
    <col min="7943" max="7943" width="9.28515625" style="43" customWidth="1"/>
    <col min="7944" max="8191" width="8.7109375" style="43"/>
    <col min="8192" max="8192" width="5.7109375" style="43" customWidth="1"/>
    <col min="8193" max="8193" width="60.7109375" style="43" customWidth="1"/>
    <col min="8194" max="8194" width="8.7109375" style="43"/>
    <col min="8195" max="8195" width="9.7109375" style="43" customWidth="1"/>
    <col min="8196" max="8196" width="3.7109375" style="43" customWidth="1"/>
    <col min="8197" max="8198" width="10.7109375" style="43" customWidth="1"/>
    <col min="8199" max="8199" width="9.28515625" style="43" customWidth="1"/>
    <col min="8200" max="8447" width="8.7109375" style="43"/>
    <col min="8448" max="8448" width="5.7109375" style="43" customWidth="1"/>
    <col min="8449" max="8449" width="60.7109375" style="43" customWidth="1"/>
    <col min="8450" max="8450" width="8.7109375" style="43"/>
    <col min="8451" max="8451" width="9.7109375" style="43" customWidth="1"/>
    <col min="8452" max="8452" width="3.7109375" style="43" customWidth="1"/>
    <col min="8453" max="8454" width="10.7109375" style="43" customWidth="1"/>
    <col min="8455" max="8455" width="9.28515625" style="43" customWidth="1"/>
    <col min="8456" max="8703" width="8.7109375" style="43"/>
    <col min="8704" max="8704" width="5.7109375" style="43" customWidth="1"/>
    <col min="8705" max="8705" width="60.7109375" style="43" customWidth="1"/>
    <col min="8706" max="8706" width="8.7109375" style="43"/>
    <col min="8707" max="8707" width="9.7109375" style="43" customWidth="1"/>
    <col min="8708" max="8708" width="3.7109375" style="43" customWidth="1"/>
    <col min="8709" max="8710" width="10.7109375" style="43" customWidth="1"/>
    <col min="8711" max="8711" width="9.28515625" style="43" customWidth="1"/>
    <col min="8712" max="8959" width="8.7109375" style="43"/>
    <col min="8960" max="8960" width="5.7109375" style="43" customWidth="1"/>
    <col min="8961" max="8961" width="60.7109375" style="43" customWidth="1"/>
    <col min="8962" max="8962" width="8.7109375" style="43"/>
    <col min="8963" max="8963" width="9.7109375" style="43" customWidth="1"/>
    <col min="8964" max="8964" width="3.7109375" style="43" customWidth="1"/>
    <col min="8965" max="8966" width="10.7109375" style="43" customWidth="1"/>
    <col min="8967" max="8967" width="9.28515625" style="43" customWidth="1"/>
    <col min="8968" max="9215" width="8.7109375" style="43"/>
    <col min="9216" max="9216" width="5.7109375" style="43" customWidth="1"/>
    <col min="9217" max="9217" width="60.7109375" style="43" customWidth="1"/>
    <col min="9218" max="9218" width="8.7109375" style="43"/>
    <col min="9219" max="9219" width="9.7109375" style="43" customWidth="1"/>
    <col min="9220" max="9220" width="3.7109375" style="43" customWidth="1"/>
    <col min="9221" max="9222" width="10.7109375" style="43" customWidth="1"/>
    <col min="9223" max="9223" width="9.28515625" style="43" customWidth="1"/>
    <col min="9224" max="9471" width="8.7109375" style="43"/>
    <col min="9472" max="9472" width="5.7109375" style="43" customWidth="1"/>
    <col min="9473" max="9473" width="60.7109375" style="43" customWidth="1"/>
    <col min="9474" max="9474" width="8.7109375" style="43"/>
    <col min="9475" max="9475" width="9.7109375" style="43" customWidth="1"/>
    <col min="9476" max="9476" width="3.7109375" style="43" customWidth="1"/>
    <col min="9477" max="9478" width="10.7109375" style="43" customWidth="1"/>
    <col min="9479" max="9479" width="9.28515625" style="43" customWidth="1"/>
    <col min="9480" max="9727" width="8.7109375" style="43"/>
    <col min="9728" max="9728" width="5.7109375" style="43" customWidth="1"/>
    <col min="9729" max="9729" width="60.7109375" style="43" customWidth="1"/>
    <col min="9730" max="9730" width="8.7109375" style="43"/>
    <col min="9731" max="9731" width="9.7109375" style="43" customWidth="1"/>
    <col min="9732" max="9732" width="3.7109375" style="43" customWidth="1"/>
    <col min="9733" max="9734" width="10.7109375" style="43" customWidth="1"/>
    <col min="9735" max="9735" width="9.28515625" style="43" customWidth="1"/>
    <col min="9736" max="9983" width="8.7109375" style="43"/>
    <col min="9984" max="9984" width="5.7109375" style="43" customWidth="1"/>
    <col min="9985" max="9985" width="60.7109375" style="43" customWidth="1"/>
    <col min="9986" max="9986" width="8.7109375" style="43"/>
    <col min="9987" max="9987" width="9.7109375" style="43" customWidth="1"/>
    <col min="9988" max="9988" width="3.7109375" style="43" customWidth="1"/>
    <col min="9989" max="9990" width="10.7109375" style="43" customWidth="1"/>
    <col min="9991" max="9991" width="9.28515625" style="43" customWidth="1"/>
    <col min="9992" max="10239" width="8.7109375" style="43"/>
    <col min="10240" max="10240" width="5.7109375" style="43" customWidth="1"/>
    <col min="10241" max="10241" width="60.7109375" style="43" customWidth="1"/>
    <col min="10242" max="10242" width="8.7109375" style="43"/>
    <col min="10243" max="10243" width="9.7109375" style="43" customWidth="1"/>
    <col min="10244" max="10244" width="3.7109375" style="43" customWidth="1"/>
    <col min="10245" max="10246" width="10.7109375" style="43" customWidth="1"/>
    <col min="10247" max="10247" width="9.28515625" style="43" customWidth="1"/>
    <col min="10248" max="10495" width="8.7109375" style="43"/>
    <col min="10496" max="10496" width="5.7109375" style="43" customWidth="1"/>
    <col min="10497" max="10497" width="60.7109375" style="43" customWidth="1"/>
    <col min="10498" max="10498" width="8.7109375" style="43"/>
    <col min="10499" max="10499" width="9.7109375" style="43" customWidth="1"/>
    <col min="10500" max="10500" width="3.7109375" style="43" customWidth="1"/>
    <col min="10501" max="10502" width="10.7109375" style="43" customWidth="1"/>
    <col min="10503" max="10503" width="9.28515625" style="43" customWidth="1"/>
    <col min="10504" max="10751" width="8.7109375" style="43"/>
    <col min="10752" max="10752" width="5.7109375" style="43" customWidth="1"/>
    <col min="10753" max="10753" width="60.7109375" style="43" customWidth="1"/>
    <col min="10754" max="10754" width="8.7109375" style="43"/>
    <col min="10755" max="10755" width="9.7109375" style="43" customWidth="1"/>
    <col min="10756" max="10756" width="3.7109375" style="43" customWidth="1"/>
    <col min="10757" max="10758" width="10.7109375" style="43" customWidth="1"/>
    <col min="10759" max="10759" width="9.28515625" style="43" customWidth="1"/>
    <col min="10760" max="11007" width="8.7109375" style="43"/>
    <col min="11008" max="11008" width="5.7109375" style="43" customWidth="1"/>
    <col min="11009" max="11009" width="60.7109375" style="43" customWidth="1"/>
    <col min="11010" max="11010" width="8.7109375" style="43"/>
    <col min="11011" max="11011" width="9.7109375" style="43" customWidth="1"/>
    <col min="11012" max="11012" width="3.7109375" style="43" customWidth="1"/>
    <col min="11013" max="11014" width="10.7109375" style="43" customWidth="1"/>
    <col min="11015" max="11015" width="9.28515625" style="43" customWidth="1"/>
    <col min="11016" max="11263" width="8.7109375" style="43"/>
    <col min="11264" max="11264" width="5.7109375" style="43" customWidth="1"/>
    <col min="11265" max="11265" width="60.7109375" style="43" customWidth="1"/>
    <col min="11266" max="11266" width="8.7109375" style="43"/>
    <col min="11267" max="11267" width="9.7109375" style="43" customWidth="1"/>
    <col min="11268" max="11268" width="3.7109375" style="43" customWidth="1"/>
    <col min="11269" max="11270" width="10.7109375" style="43" customWidth="1"/>
    <col min="11271" max="11271" width="9.28515625" style="43" customWidth="1"/>
    <col min="11272" max="11519" width="8.7109375" style="43"/>
    <col min="11520" max="11520" width="5.7109375" style="43" customWidth="1"/>
    <col min="11521" max="11521" width="60.7109375" style="43" customWidth="1"/>
    <col min="11522" max="11522" width="8.7109375" style="43"/>
    <col min="11523" max="11523" width="9.7109375" style="43" customWidth="1"/>
    <col min="11524" max="11524" width="3.7109375" style="43" customWidth="1"/>
    <col min="11525" max="11526" width="10.7109375" style="43" customWidth="1"/>
    <col min="11527" max="11527" width="9.28515625" style="43" customWidth="1"/>
    <col min="11528" max="11775" width="8.7109375" style="43"/>
    <col min="11776" max="11776" width="5.7109375" style="43" customWidth="1"/>
    <col min="11777" max="11777" width="60.7109375" style="43" customWidth="1"/>
    <col min="11778" max="11778" width="8.7109375" style="43"/>
    <col min="11779" max="11779" width="9.7109375" style="43" customWidth="1"/>
    <col min="11780" max="11780" width="3.7109375" style="43" customWidth="1"/>
    <col min="11781" max="11782" width="10.7109375" style="43" customWidth="1"/>
    <col min="11783" max="11783" width="9.28515625" style="43" customWidth="1"/>
    <col min="11784" max="12031" width="8.7109375" style="43"/>
    <col min="12032" max="12032" width="5.7109375" style="43" customWidth="1"/>
    <col min="12033" max="12033" width="60.7109375" style="43" customWidth="1"/>
    <col min="12034" max="12034" width="8.7109375" style="43"/>
    <col min="12035" max="12035" width="9.7109375" style="43" customWidth="1"/>
    <col min="12036" max="12036" width="3.7109375" style="43" customWidth="1"/>
    <col min="12037" max="12038" width="10.7109375" style="43" customWidth="1"/>
    <col min="12039" max="12039" width="9.28515625" style="43" customWidth="1"/>
    <col min="12040" max="12287" width="8.7109375" style="43"/>
    <col min="12288" max="12288" width="5.7109375" style="43" customWidth="1"/>
    <col min="12289" max="12289" width="60.7109375" style="43" customWidth="1"/>
    <col min="12290" max="12290" width="8.7109375" style="43"/>
    <col min="12291" max="12291" width="9.7109375" style="43" customWidth="1"/>
    <col min="12292" max="12292" width="3.7109375" style="43" customWidth="1"/>
    <col min="12293" max="12294" width="10.7109375" style="43" customWidth="1"/>
    <col min="12295" max="12295" width="9.28515625" style="43" customWidth="1"/>
    <col min="12296" max="12543" width="8.7109375" style="43"/>
    <col min="12544" max="12544" width="5.7109375" style="43" customWidth="1"/>
    <col min="12545" max="12545" width="60.7109375" style="43" customWidth="1"/>
    <col min="12546" max="12546" width="8.7109375" style="43"/>
    <col min="12547" max="12547" width="9.7109375" style="43" customWidth="1"/>
    <col min="12548" max="12548" width="3.7109375" style="43" customWidth="1"/>
    <col min="12549" max="12550" width="10.7109375" style="43" customWidth="1"/>
    <col min="12551" max="12551" width="9.28515625" style="43" customWidth="1"/>
    <col min="12552" max="12799" width="8.7109375" style="43"/>
    <col min="12800" max="12800" width="5.7109375" style="43" customWidth="1"/>
    <col min="12801" max="12801" width="60.7109375" style="43" customWidth="1"/>
    <col min="12802" max="12802" width="8.7109375" style="43"/>
    <col min="12803" max="12803" width="9.7109375" style="43" customWidth="1"/>
    <col min="12804" max="12804" width="3.7109375" style="43" customWidth="1"/>
    <col min="12805" max="12806" width="10.7109375" style="43" customWidth="1"/>
    <col min="12807" max="12807" width="9.28515625" style="43" customWidth="1"/>
    <col min="12808" max="13055" width="8.7109375" style="43"/>
    <col min="13056" max="13056" width="5.7109375" style="43" customWidth="1"/>
    <col min="13057" max="13057" width="60.7109375" style="43" customWidth="1"/>
    <col min="13058" max="13058" width="8.7109375" style="43"/>
    <col min="13059" max="13059" width="9.7109375" style="43" customWidth="1"/>
    <col min="13060" max="13060" width="3.7109375" style="43" customWidth="1"/>
    <col min="13061" max="13062" width="10.7109375" style="43" customWidth="1"/>
    <col min="13063" max="13063" width="9.28515625" style="43" customWidth="1"/>
    <col min="13064" max="13311" width="8.7109375" style="43"/>
    <col min="13312" max="13312" width="5.7109375" style="43" customWidth="1"/>
    <col min="13313" max="13313" width="60.7109375" style="43" customWidth="1"/>
    <col min="13314" max="13314" width="8.7109375" style="43"/>
    <col min="13315" max="13315" width="9.7109375" style="43" customWidth="1"/>
    <col min="13316" max="13316" width="3.7109375" style="43" customWidth="1"/>
    <col min="13317" max="13318" width="10.7109375" style="43" customWidth="1"/>
    <col min="13319" max="13319" width="9.28515625" style="43" customWidth="1"/>
    <col min="13320" max="13567" width="8.7109375" style="43"/>
    <col min="13568" max="13568" width="5.7109375" style="43" customWidth="1"/>
    <col min="13569" max="13569" width="60.7109375" style="43" customWidth="1"/>
    <col min="13570" max="13570" width="8.7109375" style="43"/>
    <col min="13571" max="13571" width="9.7109375" style="43" customWidth="1"/>
    <col min="13572" max="13572" width="3.7109375" style="43" customWidth="1"/>
    <col min="13573" max="13574" width="10.7109375" style="43" customWidth="1"/>
    <col min="13575" max="13575" width="9.28515625" style="43" customWidth="1"/>
    <col min="13576" max="13823" width="8.7109375" style="43"/>
    <col min="13824" max="13824" width="5.7109375" style="43" customWidth="1"/>
    <col min="13825" max="13825" width="60.7109375" style="43" customWidth="1"/>
    <col min="13826" max="13826" width="8.7109375" style="43"/>
    <col min="13827" max="13827" width="9.7109375" style="43" customWidth="1"/>
    <col min="13828" max="13828" width="3.7109375" style="43" customWidth="1"/>
    <col min="13829" max="13830" width="10.7109375" style="43" customWidth="1"/>
    <col min="13831" max="13831" width="9.28515625" style="43" customWidth="1"/>
    <col min="13832" max="14079" width="8.7109375" style="43"/>
    <col min="14080" max="14080" width="5.7109375" style="43" customWidth="1"/>
    <col min="14081" max="14081" width="60.7109375" style="43" customWidth="1"/>
    <col min="14082" max="14082" width="8.7109375" style="43"/>
    <col min="14083" max="14083" width="9.7109375" style="43" customWidth="1"/>
    <col min="14084" max="14084" width="3.7109375" style="43" customWidth="1"/>
    <col min="14085" max="14086" width="10.7109375" style="43" customWidth="1"/>
    <col min="14087" max="14087" width="9.28515625" style="43" customWidth="1"/>
    <col min="14088" max="14335" width="8.7109375" style="43"/>
    <col min="14336" max="14336" width="5.7109375" style="43" customWidth="1"/>
    <col min="14337" max="14337" width="60.7109375" style="43" customWidth="1"/>
    <col min="14338" max="14338" width="8.7109375" style="43"/>
    <col min="14339" max="14339" width="9.7109375" style="43" customWidth="1"/>
    <col min="14340" max="14340" width="3.7109375" style="43" customWidth="1"/>
    <col min="14341" max="14342" width="10.7109375" style="43" customWidth="1"/>
    <col min="14343" max="14343" width="9.28515625" style="43" customWidth="1"/>
    <col min="14344" max="14591" width="8.7109375" style="43"/>
    <col min="14592" max="14592" width="5.7109375" style="43" customWidth="1"/>
    <col min="14593" max="14593" width="60.7109375" style="43" customWidth="1"/>
    <col min="14594" max="14594" width="8.7109375" style="43"/>
    <col min="14595" max="14595" width="9.7109375" style="43" customWidth="1"/>
    <col min="14596" max="14596" width="3.7109375" style="43" customWidth="1"/>
    <col min="14597" max="14598" width="10.7109375" style="43" customWidth="1"/>
    <col min="14599" max="14599" width="9.28515625" style="43" customWidth="1"/>
    <col min="14600" max="14847" width="8.7109375" style="43"/>
    <col min="14848" max="14848" width="5.7109375" style="43" customWidth="1"/>
    <col min="14849" max="14849" width="60.7109375" style="43" customWidth="1"/>
    <col min="14850" max="14850" width="8.7109375" style="43"/>
    <col min="14851" max="14851" width="9.7109375" style="43" customWidth="1"/>
    <col min="14852" max="14852" width="3.7109375" style="43" customWidth="1"/>
    <col min="14853" max="14854" width="10.7109375" style="43" customWidth="1"/>
    <col min="14855" max="14855" width="9.28515625" style="43" customWidth="1"/>
    <col min="14856" max="15103" width="8.7109375" style="43"/>
    <col min="15104" max="15104" width="5.7109375" style="43" customWidth="1"/>
    <col min="15105" max="15105" width="60.7109375" style="43" customWidth="1"/>
    <col min="15106" max="15106" width="8.7109375" style="43"/>
    <col min="15107" max="15107" width="9.7109375" style="43" customWidth="1"/>
    <col min="15108" max="15108" width="3.7109375" style="43" customWidth="1"/>
    <col min="15109" max="15110" width="10.7109375" style="43" customWidth="1"/>
    <col min="15111" max="15111" width="9.28515625" style="43" customWidth="1"/>
    <col min="15112" max="15359" width="8.7109375" style="43"/>
    <col min="15360" max="15360" width="5.7109375" style="43" customWidth="1"/>
    <col min="15361" max="15361" width="60.7109375" style="43" customWidth="1"/>
    <col min="15362" max="15362" width="8.7109375" style="43"/>
    <col min="15363" max="15363" width="9.7109375" style="43" customWidth="1"/>
    <col min="15364" max="15364" width="3.7109375" style="43" customWidth="1"/>
    <col min="15365" max="15366" width="10.7109375" style="43" customWidth="1"/>
    <col min="15367" max="15367" width="9.28515625" style="43" customWidth="1"/>
    <col min="15368" max="15615" width="8.7109375" style="43"/>
    <col min="15616" max="15616" width="5.7109375" style="43" customWidth="1"/>
    <col min="15617" max="15617" width="60.7109375" style="43" customWidth="1"/>
    <col min="15618" max="15618" width="8.7109375" style="43"/>
    <col min="15619" max="15619" width="9.7109375" style="43" customWidth="1"/>
    <col min="15620" max="15620" width="3.7109375" style="43" customWidth="1"/>
    <col min="15621" max="15622" width="10.7109375" style="43" customWidth="1"/>
    <col min="15623" max="15623" width="9.28515625" style="43" customWidth="1"/>
    <col min="15624" max="15871" width="8.7109375" style="43"/>
    <col min="15872" max="15872" width="5.7109375" style="43" customWidth="1"/>
    <col min="15873" max="15873" width="60.7109375" style="43" customWidth="1"/>
    <col min="15874" max="15874" width="8.7109375" style="43"/>
    <col min="15875" max="15875" width="9.7109375" style="43" customWidth="1"/>
    <col min="15876" max="15876" width="3.7109375" style="43" customWidth="1"/>
    <col min="15877" max="15878" width="10.7109375" style="43" customWidth="1"/>
    <col min="15879" max="15879" width="9.28515625" style="43" customWidth="1"/>
    <col min="15880" max="16127" width="8.7109375" style="43"/>
    <col min="16128" max="16128" width="5.7109375" style="43" customWidth="1"/>
    <col min="16129" max="16129" width="60.7109375" style="43" customWidth="1"/>
    <col min="16130" max="16130" width="8.7109375" style="43"/>
    <col min="16131" max="16131" width="9.7109375" style="43" customWidth="1"/>
    <col min="16132" max="16132" width="3.7109375" style="43" customWidth="1"/>
    <col min="16133" max="16134" width="10.7109375" style="43" customWidth="1"/>
    <col min="16135" max="16135" width="9.28515625" style="43" customWidth="1"/>
    <col min="16136" max="16384" width="8.7109375" style="43"/>
  </cols>
  <sheetData>
    <row r="1" spans="1:7" s="33" customFormat="1" x14ac:dyDescent="0.2">
      <c r="A1" s="28" t="s">
        <v>30</v>
      </c>
      <c r="B1" s="28" t="s">
        <v>31</v>
      </c>
      <c r="C1" s="29" t="s">
        <v>1</v>
      </c>
      <c r="D1" s="30" t="s">
        <v>32</v>
      </c>
      <c r="E1" s="31" t="s">
        <v>34</v>
      </c>
      <c r="F1" s="32" t="s">
        <v>33</v>
      </c>
      <c r="G1" s="31" t="s">
        <v>35</v>
      </c>
    </row>
    <row r="2" spans="1:7" s="33" customFormat="1" x14ac:dyDescent="0.2">
      <c r="A2" s="34"/>
      <c r="B2" s="34"/>
      <c r="C2" s="7"/>
      <c r="D2" s="35"/>
      <c r="E2" s="36"/>
      <c r="F2" s="37"/>
      <c r="G2" s="36"/>
    </row>
    <row r="3" spans="1:7" s="33" customFormat="1" x14ac:dyDescent="0.2">
      <c r="A3" s="38" t="s">
        <v>1168</v>
      </c>
      <c r="B3" s="38"/>
      <c r="C3" s="39" t="s">
        <v>798</v>
      </c>
      <c r="D3" s="40"/>
      <c r="E3" s="41"/>
      <c r="F3" s="42"/>
      <c r="G3" s="41"/>
    </row>
    <row r="4" spans="1:7" s="33" customFormat="1" x14ac:dyDescent="0.2">
      <c r="A4" s="34"/>
      <c r="B4" s="34"/>
      <c r="C4" s="7"/>
      <c r="D4" s="35"/>
      <c r="E4" s="36"/>
      <c r="F4" s="37"/>
      <c r="G4" s="36"/>
    </row>
    <row r="5" spans="1:7" s="33" customFormat="1" ht="252" x14ac:dyDescent="0.2">
      <c r="A5" s="34"/>
      <c r="B5" s="34"/>
      <c r="C5" s="7" t="s">
        <v>311</v>
      </c>
      <c r="D5" s="35"/>
      <c r="E5" s="36"/>
      <c r="F5" s="37"/>
      <c r="G5" s="36"/>
    </row>
    <row r="6" spans="1:7" s="33" customFormat="1" ht="60" x14ac:dyDescent="0.2">
      <c r="A6" s="34"/>
      <c r="B6" s="34"/>
      <c r="C6" s="7" t="s">
        <v>312</v>
      </c>
      <c r="D6" s="35"/>
      <c r="E6" s="36"/>
      <c r="F6" s="37"/>
      <c r="G6" s="36"/>
    </row>
    <row r="7" spans="1:7" s="33" customFormat="1" ht="24" x14ac:dyDescent="0.2">
      <c r="A7" s="34"/>
      <c r="B7" s="34"/>
      <c r="C7" s="7" t="s">
        <v>313</v>
      </c>
      <c r="D7" s="35"/>
      <c r="E7" s="36"/>
      <c r="F7" s="37"/>
      <c r="G7" s="36"/>
    </row>
    <row r="8" spans="1:7" s="33" customFormat="1" ht="60" x14ac:dyDescent="0.2">
      <c r="A8" s="34"/>
      <c r="B8" s="34"/>
      <c r="C8" s="7" t="s">
        <v>314</v>
      </c>
      <c r="D8" s="35"/>
      <c r="E8" s="36"/>
      <c r="F8" s="37"/>
      <c r="G8" s="36"/>
    </row>
    <row r="9" spans="1:7" s="33" customFormat="1" ht="24" x14ac:dyDescent="0.2">
      <c r="A9" s="34"/>
      <c r="B9" s="34"/>
      <c r="C9" s="7" t="s">
        <v>315</v>
      </c>
      <c r="D9" s="35"/>
      <c r="E9" s="36"/>
      <c r="F9" s="37"/>
      <c r="G9" s="36"/>
    </row>
    <row r="10" spans="1:7" s="33" customFormat="1" ht="24" x14ac:dyDescent="0.2">
      <c r="A10" s="34"/>
      <c r="B10" s="34"/>
      <c r="C10" s="7" t="s">
        <v>316</v>
      </c>
      <c r="D10" s="35"/>
      <c r="E10" s="36"/>
      <c r="F10" s="37"/>
      <c r="G10" s="36"/>
    </row>
    <row r="11" spans="1:7" s="33" customFormat="1" x14ac:dyDescent="0.2">
      <c r="A11" s="34"/>
      <c r="B11" s="34"/>
      <c r="C11" s="7"/>
      <c r="D11" s="35"/>
      <c r="E11" s="36"/>
      <c r="F11" s="37"/>
      <c r="G11" s="36"/>
    </row>
    <row r="12" spans="1:7" s="33" customFormat="1" x14ac:dyDescent="0.2">
      <c r="A12" s="34"/>
      <c r="B12" s="34"/>
      <c r="C12" s="7" t="s">
        <v>317</v>
      </c>
      <c r="D12" s="35"/>
      <c r="E12" s="36"/>
      <c r="F12" s="37"/>
      <c r="G12" s="36"/>
    </row>
    <row r="13" spans="1:7" s="33" customFormat="1" ht="180" x14ac:dyDescent="0.2">
      <c r="A13" s="34"/>
      <c r="B13" s="34"/>
      <c r="C13" s="7" t="s">
        <v>318</v>
      </c>
      <c r="D13" s="35"/>
      <c r="E13" s="36"/>
      <c r="F13" s="37"/>
      <c r="G13" s="36"/>
    </row>
    <row r="14" spans="1:7" s="33" customFormat="1" x14ac:dyDescent="0.2">
      <c r="A14" s="34"/>
      <c r="B14" s="34"/>
      <c r="C14" s="7"/>
      <c r="D14" s="35"/>
      <c r="E14" s="36"/>
      <c r="F14" s="37"/>
      <c r="G14" s="36"/>
    </row>
    <row r="15" spans="1:7" s="33" customFormat="1" x14ac:dyDescent="0.2">
      <c r="A15" s="34"/>
      <c r="B15" s="34"/>
      <c r="C15" s="7" t="s">
        <v>319</v>
      </c>
      <c r="D15" s="35"/>
      <c r="E15" s="36"/>
      <c r="F15" s="37"/>
      <c r="G15" s="36"/>
    </row>
    <row r="16" spans="1:7" s="33" customFormat="1" ht="96" x14ac:dyDescent="0.2">
      <c r="A16" s="34"/>
      <c r="B16" s="34"/>
      <c r="C16" s="7" t="s">
        <v>320</v>
      </c>
      <c r="D16" s="35"/>
      <c r="E16" s="36"/>
      <c r="F16" s="37"/>
      <c r="G16" s="36"/>
    </row>
    <row r="17" spans="1:7" s="33" customFormat="1" x14ac:dyDescent="0.2">
      <c r="A17" s="34"/>
      <c r="B17" s="34"/>
      <c r="C17" s="7"/>
      <c r="D17" s="35"/>
      <c r="E17" s="36"/>
      <c r="F17" s="37"/>
      <c r="G17" s="36"/>
    </row>
    <row r="18" spans="1:7" s="33" customFormat="1" x14ac:dyDescent="0.2">
      <c r="A18" s="34"/>
      <c r="B18" s="34"/>
      <c r="C18" s="7" t="s">
        <v>321</v>
      </c>
      <c r="D18" s="35"/>
      <c r="E18" s="36"/>
      <c r="F18" s="37"/>
      <c r="G18" s="36"/>
    </row>
    <row r="19" spans="1:7" s="33" customFormat="1" ht="132" x14ac:dyDescent="0.2">
      <c r="A19" s="34"/>
      <c r="B19" s="34"/>
      <c r="C19" s="7" t="s">
        <v>799</v>
      </c>
      <c r="D19" s="35"/>
      <c r="E19" s="36"/>
      <c r="F19" s="37"/>
      <c r="G19" s="36"/>
    </row>
    <row r="20" spans="1:7" s="33" customFormat="1" x14ac:dyDescent="0.2">
      <c r="A20" s="34"/>
      <c r="B20" s="34"/>
      <c r="C20" s="7"/>
      <c r="D20" s="35"/>
      <c r="E20" s="36"/>
      <c r="F20" s="37"/>
      <c r="G20" s="36"/>
    </row>
    <row r="21" spans="1:7" s="33" customFormat="1" x14ac:dyDescent="0.2">
      <c r="A21" s="34"/>
      <c r="B21" s="34"/>
      <c r="C21" s="7" t="s">
        <v>322</v>
      </c>
      <c r="D21" s="35"/>
      <c r="E21" s="36"/>
      <c r="F21" s="37"/>
      <c r="G21" s="36"/>
    </row>
    <row r="22" spans="1:7" s="33" customFormat="1" ht="48" x14ac:dyDescent="0.2">
      <c r="A22" s="34"/>
      <c r="B22" s="34"/>
      <c r="C22" s="7" t="s">
        <v>323</v>
      </c>
      <c r="D22" s="35"/>
      <c r="E22" s="36"/>
      <c r="F22" s="37"/>
      <c r="G22" s="36"/>
    </row>
    <row r="23" spans="1:7" s="33" customFormat="1" x14ac:dyDescent="0.2">
      <c r="A23" s="34"/>
      <c r="B23" s="34"/>
      <c r="C23" s="7"/>
      <c r="D23" s="35"/>
      <c r="E23" s="36"/>
      <c r="F23" s="37"/>
      <c r="G23" s="36"/>
    </row>
    <row r="24" spans="1:7" s="33" customFormat="1" ht="24" x14ac:dyDescent="0.2">
      <c r="A24" s="34"/>
      <c r="B24" s="34"/>
      <c r="C24" s="7" t="s">
        <v>324</v>
      </c>
      <c r="D24" s="35"/>
      <c r="E24" s="36"/>
      <c r="F24" s="37"/>
      <c r="G24" s="36"/>
    </row>
    <row r="25" spans="1:7" s="33" customFormat="1" ht="108" x14ac:dyDescent="0.2">
      <c r="A25" s="34"/>
      <c r="B25" s="34"/>
      <c r="C25" s="7" t="s">
        <v>325</v>
      </c>
      <c r="D25" s="35"/>
      <c r="E25" s="36"/>
      <c r="F25" s="37"/>
      <c r="G25" s="36"/>
    </row>
    <row r="26" spans="1:7" s="33" customFormat="1" x14ac:dyDescent="0.2">
      <c r="A26" s="34"/>
      <c r="B26" s="34"/>
      <c r="C26" s="7"/>
      <c r="D26" s="35"/>
      <c r="E26" s="36"/>
      <c r="F26" s="37"/>
      <c r="G26" s="36"/>
    </row>
    <row r="27" spans="1:7" s="33" customFormat="1" x14ac:dyDescent="0.2">
      <c r="A27" s="34"/>
      <c r="B27" s="34"/>
      <c r="C27" s="7" t="s">
        <v>326</v>
      </c>
      <c r="D27" s="35"/>
      <c r="E27" s="36"/>
      <c r="F27" s="37"/>
      <c r="G27" s="36"/>
    </row>
    <row r="28" spans="1:7" s="33" customFormat="1" ht="36" x14ac:dyDescent="0.2">
      <c r="A28" s="34"/>
      <c r="B28" s="34"/>
      <c r="C28" s="7" t="s">
        <v>327</v>
      </c>
      <c r="D28" s="35"/>
      <c r="E28" s="36"/>
      <c r="F28" s="37"/>
      <c r="G28" s="36"/>
    </row>
    <row r="29" spans="1:7" s="33" customFormat="1" x14ac:dyDescent="0.2">
      <c r="A29" s="34"/>
      <c r="B29" s="34"/>
      <c r="C29" s="7"/>
      <c r="D29" s="35"/>
      <c r="E29" s="36"/>
      <c r="F29" s="37"/>
      <c r="G29" s="36"/>
    </row>
    <row r="30" spans="1:7" s="33" customFormat="1" x14ac:dyDescent="0.2">
      <c r="A30" s="34"/>
      <c r="B30" s="34"/>
      <c r="C30" s="7" t="s">
        <v>328</v>
      </c>
      <c r="D30" s="35"/>
      <c r="E30" s="36"/>
      <c r="F30" s="37"/>
      <c r="G30" s="36"/>
    </row>
    <row r="31" spans="1:7" s="33" customFormat="1" ht="108" x14ac:dyDescent="0.2">
      <c r="A31" s="34"/>
      <c r="B31" s="34"/>
      <c r="C31" s="7" t="s">
        <v>329</v>
      </c>
      <c r="D31" s="35"/>
      <c r="E31" s="36"/>
      <c r="F31" s="37"/>
      <c r="G31" s="36"/>
    </row>
    <row r="32" spans="1:7" s="33" customFormat="1" ht="108" x14ac:dyDescent="0.2">
      <c r="A32" s="34"/>
      <c r="B32" s="34"/>
      <c r="C32" s="7" t="s">
        <v>330</v>
      </c>
      <c r="D32" s="35"/>
      <c r="E32" s="36"/>
      <c r="F32" s="37"/>
      <c r="G32" s="36"/>
    </row>
    <row r="33" spans="1:7" s="33" customFormat="1" ht="24" x14ac:dyDescent="0.2">
      <c r="A33" s="34"/>
      <c r="B33" s="34"/>
      <c r="C33" s="7" t="s">
        <v>331</v>
      </c>
      <c r="D33" s="35"/>
      <c r="E33" s="36"/>
      <c r="F33" s="37"/>
      <c r="G33" s="36"/>
    </row>
    <row r="34" spans="1:7" s="33" customFormat="1" ht="72" x14ac:dyDescent="0.2">
      <c r="A34" s="34"/>
      <c r="B34" s="34"/>
      <c r="C34" s="7" t="s">
        <v>332</v>
      </c>
      <c r="D34" s="35"/>
      <c r="E34" s="36"/>
      <c r="F34" s="37"/>
      <c r="G34" s="36"/>
    </row>
    <row r="35" spans="1:7" s="33" customFormat="1" x14ac:dyDescent="0.2">
      <c r="A35" s="34"/>
      <c r="B35" s="34"/>
      <c r="C35" s="7"/>
      <c r="D35" s="35"/>
      <c r="E35" s="36"/>
      <c r="F35" s="37"/>
      <c r="G35" s="36"/>
    </row>
    <row r="36" spans="1:7" s="33" customFormat="1" x14ac:dyDescent="0.2">
      <c r="A36" s="34"/>
      <c r="B36" s="34"/>
      <c r="C36" s="7" t="s">
        <v>333</v>
      </c>
      <c r="D36" s="35"/>
      <c r="E36" s="36"/>
      <c r="F36" s="37"/>
      <c r="G36" s="36"/>
    </row>
    <row r="37" spans="1:7" s="33" customFormat="1" ht="228" x14ac:dyDescent="0.2">
      <c r="A37" s="34"/>
      <c r="B37" s="34"/>
      <c r="C37" s="7" t="s">
        <v>334</v>
      </c>
      <c r="D37" s="35"/>
      <c r="E37" s="36"/>
      <c r="F37" s="37"/>
      <c r="G37" s="36"/>
    </row>
    <row r="38" spans="1:7" s="33" customFormat="1" x14ac:dyDescent="0.2">
      <c r="A38" s="34"/>
      <c r="B38" s="34"/>
      <c r="C38" s="7"/>
      <c r="D38" s="35"/>
      <c r="E38" s="36"/>
      <c r="F38" s="37"/>
      <c r="G38" s="36"/>
    </row>
    <row r="39" spans="1:7" s="33" customFormat="1" x14ac:dyDescent="0.2">
      <c r="A39" s="34"/>
      <c r="B39" s="34"/>
      <c r="C39" s="7" t="s">
        <v>335</v>
      </c>
      <c r="D39" s="35"/>
      <c r="E39" s="36"/>
      <c r="F39" s="37"/>
      <c r="G39" s="36"/>
    </row>
    <row r="40" spans="1:7" s="33" customFormat="1" ht="72" x14ac:dyDescent="0.2">
      <c r="A40" s="34"/>
      <c r="B40" s="34"/>
      <c r="C40" s="7" t="s">
        <v>336</v>
      </c>
      <c r="D40" s="35"/>
      <c r="E40" s="36"/>
      <c r="F40" s="37"/>
      <c r="G40" s="36"/>
    </row>
    <row r="41" spans="1:7" s="33" customFormat="1" x14ac:dyDescent="0.2">
      <c r="A41" s="34"/>
      <c r="B41" s="34"/>
      <c r="C41" s="7"/>
      <c r="D41" s="35"/>
      <c r="E41" s="36"/>
      <c r="F41" s="37"/>
      <c r="G41" s="36"/>
    </row>
    <row r="42" spans="1:7" s="33" customFormat="1" x14ac:dyDescent="0.2">
      <c r="A42" s="34"/>
      <c r="B42" s="34"/>
      <c r="C42" s="7" t="s">
        <v>337</v>
      </c>
      <c r="D42" s="35"/>
      <c r="E42" s="36"/>
      <c r="F42" s="37"/>
      <c r="G42" s="36"/>
    </row>
    <row r="43" spans="1:7" s="33" customFormat="1" ht="84" x14ac:dyDescent="0.2">
      <c r="A43" s="34"/>
      <c r="B43" s="34"/>
      <c r="C43" s="7" t="s">
        <v>338</v>
      </c>
      <c r="D43" s="35"/>
      <c r="E43" s="36"/>
      <c r="F43" s="37"/>
      <c r="G43" s="36"/>
    </row>
    <row r="44" spans="1:7" s="33" customFormat="1" x14ac:dyDescent="0.2">
      <c r="A44" s="34"/>
      <c r="B44" s="34"/>
      <c r="C44" s="7"/>
      <c r="D44" s="35"/>
      <c r="E44" s="36"/>
      <c r="F44" s="37"/>
      <c r="G44" s="36"/>
    </row>
    <row r="45" spans="1:7" s="33" customFormat="1" x14ac:dyDescent="0.2">
      <c r="A45" s="34"/>
      <c r="B45" s="34"/>
      <c r="C45" s="7" t="s">
        <v>339</v>
      </c>
      <c r="D45" s="35"/>
      <c r="E45" s="36"/>
      <c r="F45" s="37"/>
      <c r="G45" s="36"/>
    </row>
    <row r="46" spans="1:7" s="33" customFormat="1" ht="204" x14ac:dyDescent="0.2">
      <c r="A46" s="34"/>
      <c r="B46" s="34"/>
      <c r="C46" s="7" t="s">
        <v>340</v>
      </c>
      <c r="D46" s="35"/>
      <c r="E46" s="36"/>
      <c r="F46" s="37"/>
      <c r="G46" s="36"/>
    </row>
    <row r="47" spans="1:7" s="33" customFormat="1" x14ac:dyDescent="0.2">
      <c r="A47" s="34"/>
      <c r="B47" s="34"/>
      <c r="C47" s="7"/>
      <c r="D47" s="35"/>
      <c r="E47" s="36"/>
      <c r="F47" s="37"/>
      <c r="G47" s="36"/>
    </row>
    <row r="48" spans="1:7" s="33" customFormat="1" x14ac:dyDescent="0.2">
      <c r="A48" s="34"/>
      <c r="B48" s="34"/>
      <c r="C48" s="7" t="s">
        <v>341</v>
      </c>
      <c r="D48" s="35"/>
      <c r="E48" s="36"/>
      <c r="F48" s="37"/>
      <c r="G48" s="36"/>
    </row>
    <row r="49" spans="1:13" s="33" customFormat="1" ht="409.5" x14ac:dyDescent="0.2">
      <c r="A49" s="34"/>
      <c r="B49" s="34"/>
      <c r="C49" s="7" t="s">
        <v>342</v>
      </c>
      <c r="D49" s="35"/>
      <c r="E49" s="36"/>
      <c r="F49" s="37"/>
      <c r="G49" s="36"/>
    </row>
    <row r="50" spans="1:13" s="33" customFormat="1" ht="409.5" x14ac:dyDescent="0.2">
      <c r="A50" s="34"/>
      <c r="B50" s="34"/>
      <c r="C50" s="7" t="s">
        <v>343</v>
      </c>
      <c r="D50" s="35"/>
      <c r="E50" s="36"/>
      <c r="F50" s="37"/>
      <c r="G50" s="36"/>
    </row>
    <row r="51" spans="1:13" s="33" customFormat="1" ht="96" x14ac:dyDescent="0.2">
      <c r="A51" s="34"/>
      <c r="B51" s="34"/>
      <c r="C51" s="7" t="s">
        <v>344</v>
      </c>
      <c r="D51" s="35"/>
      <c r="E51" s="36"/>
      <c r="F51" s="37"/>
      <c r="G51" s="36"/>
    </row>
    <row r="52" spans="1:13" s="33" customFormat="1" x14ac:dyDescent="0.2">
      <c r="A52" s="34"/>
      <c r="B52" s="34"/>
      <c r="C52" s="7" t="s">
        <v>345</v>
      </c>
      <c r="D52" s="35"/>
      <c r="E52" s="36"/>
      <c r="F52" s="37"/>
      <c r="G52" s="36"/>
    </row>
    <row r="53" spans="1:13" s="33" customFormat="1" ht="36" x14ac:dyDescent="0.2">
      <c r="A53" s="34"/>
      <c r="B53" s="34"/>
      <c r="C53" s="7" t="s">
        <v>346</v>
      </c>
      <c r="D53" s="35"/>
      <c r="E53" s="36"/>
      <c r="F53" s="37"/>
      <c r="G53" s="36"/>
    </row>
    <row r="54" spans="1:13" ht="96" x14ac:dyDescent="0.2">
      <c r="C54" s="7" t="s">
        <v>347</v>
      </c>
    </row>
    <row r="55" spans="1:13" ht="72" x14ac:dyDescent="0.2">
      <c r="C55" s="7" t="s">
        <v>348</v>
      </c>
    </row>
    <row r="56" spans="1:13" x14ac:dyDescent="0.2">
      <c r="H56" s="45"/>
      <c r="I56" s="44"/>
      <c r="J56" s="46"/>
      <c r="K56" s="44"/>
      <c r="L56" s="47"/>
      <c r="M56" s="48"/>
    </row>
    <row r="58" spans="1:13" s="49" customFormat="1" x14ac:dyDescent="0.2">
      <c r="A58" s="38"/>
      <c r="B58" s="38" t="s">
        <v>349</v>
      </c>
      <c r="C58" s="39" t="s">
        <v>350</v>
      </c>
      <c r="D58" s="40"/>
      <c r="E58" s="41"/>
      <c r="F58" s="42"/>
      <c r="G58" s="41"/>
    </row>
    <row r="60" spans="1:13" x14ac:dyDescent="0.2">
      <c r="C60" s="7" t="s">
        <v>352</v>
      </c>
    </row>
    <row r="61" spans="1:13" ht="192" x14ac:dyDescent="0.2">
      <c r="C61" s="7" t="s">
        <v>353</v>
      </c>
    </row>
    <row r="62" spans="1:13" ht="48" x14ac:dyDescent="0.2">
      <c r="C62" s="7" t="s">
        <v>354</v>
      </c>
    </row>
    <row r="63" spans="1:13" ht="72" x14ac:dyDescent="0.2">
      <c r="C63" s="7" t="s">
        <v>800</v>
      </c>
    </row>
    <row r="64" spans="1:13" ht="36" x14ac:dyDescent="0.2">
      <c r="C64" s="7" t="s">
        <v>355</v>
      </c>
    </row>
    <row r="65" spans="2:7" ht="36" x14ac:dyDescent="0.2">
      <c r="C65" s="7" t="s">
        <v>356</v>
      </c>
    </row>
    <row r="67" spans="2:7" x14ac:dyDescent="0.2">
      <c r="B67" s="34" t="s">
        <v>357</v>
      </c>
      <c r="C67" s="7" t="s">
        <v>358</v>
      </c>
    </row>
    <row r="68" spans="2:7" ht="36" x14ac:dyDescent="0.2">
      <c r="C68" s="7" t="s">
        <v>359</v>
      </c>
    </row>
    <row r="69" spans="2:7" ht="24" x14ac:dyDescent="0.2">
      <c r="C69" s="7" t="s">
        <v>360</v>
      </c>
    </row>
    <row r="70" spans="2:7" ht="24" x14ac:dyDescent="0.2">
      <c r="C70" s="7" t="s">
        <v>361</v>
      </c>
    </row>
    <row r="71" spans="2:7" ht="24" x14ac:dyDescent="0.2">
      <c r="C71" s="7" t="s">
        <v>362</v>
      </c>
      <c r="D71" s="35" t="s">
        <v>363</v>
      </c>
      <c r="E71" s="36">
        <v>1</v>
      </c>
      <c r="G71" s="36">
        <f>F71*E71</f>
        <v>0</v>
      </c>
    </row>
    <row r="73" spans="2:7" ht="24" x14ac:dyDescent="0.2">
      <c r="B73" s="34" t="s">
        <v>364</v>
      </c>
      <c r="C73" s="7" t="s">
        <v>365</v>
      </c>
    </row>
    <row r="74" spans="2:7" ht="24" x14ac:dyDescent="0.2">
      <c r="C74" s="7" t="s">
        <v>366</v>
      </c>
    </row>
    <row r="75" spans="2:7" ht="48" x14ac:dyDescent="0.2">
      <c r="C75" s="7" t="s">
        <v>367</v>
      </c>
    </row>
    <row r="76" spans="2:7" x14ac:dyDescent="0.2">
      <c r="C76" s="7" t="s">
        <v>368</v>
      </c>
    </row>
    <row r="78" spans="2:7" ht="24" x14ac:dyDescent="0.2">
      <c r="B78" s="34" t="s">
        <v>369</v>
      </c>
      <c r="C78" s="7" t="s">
        <v>370</v>
      </c>
    </row>
    <row r="79" spans="2:7" ht="36" x14ac:dyDescent="0.2">
      <c r="C79" s="7" t="s">
        <v>371</v>
      </c>
    </row>
    <row r="80" spans="2:7" x14ac:dyDescent="0.2">
      <c r="C80" s="7" t="s">
        <v>372</v>
      </c>
    </row>
    <row r="81" spans="2:7" ht="24" x14ac:dyDescent="0.2">
      <c r="C81" s="7" t="s">
        <v>801</v>
      </c>
      <c r="D81" s="35" t="s">
        <v>0</v>
      </c>
      <c r="E81" s="36">
        <v>1</v>
      </c>
      <c r="G81" s="36">
        <f t="shared" ref="G81:G86" si="0">F81*E81</f>
        <v>0</v>
      </c>
    </row>
    <row r="82" spans="2:7" ht="24" x14ac:dyDescent="0.2">
      <c r="C82" s="7" t="s">
        <v>802</v>
      </c>
      <c r="D82" s="35" t="s">
        <v>0</v>
      </c>
      <c r="E82" s="36">
        <v>1</v>
      </c>
      <c r="G82" s="36">
        <f t="shared" si="0"/>
        <v>0</v>
      </c>
    </row>
    <row r="83" spans="2:7" ht="24" x14ac:dyDescent="0.2">
      <c r="C83" s="7" t="s">
        <v>803</v>
      </c>
      <c r="D83" s="35" t="s">
        <v>0</v>
      </c>
      <c r="E83" s="36">
        <v>1</v>
      </c>
      <c r="G83" s="36">
        <f t="shared" si="0"/>
        <v>0</v>
      </c>
    </row>
    <row r="84" spans="2:7" ht="24" x14ac:dyDescent="0.2">
      <c r="C84" s="7" t="s">
        <v>804</v>
      </c>
      <c r="D84" s="35" t="s">
        <v>0</v>
      </c>
      <c r="E84" s="36">
        <v>1</v>
      </c>
      <c r="G84" s="36">
        <f t="shared" si="0"/>
        <v>0</v>
      </c>
    </row>
    <row r="85" spans="2:7" ht="24" x14ac:dyDescent="0.2">
      <c r="C85" s="7" t="s">
        <v>805</v>
      </c>
      <c r="D85" s="35" t="s">
        <v>0</v>
      </c>
      <c r="E85" s="36">
        <v>1</v>
      </c>
      <c r="G85" s="36">
        <f t="shared" si="0"/>
        <v>0</v>
      </c>
    </row>
    <row r="86" spans="2:7" ht="24" x14ac:dyDescent="0.2">
      <c r="C86" s="7" t="s">
        <v>806</v>
      </c>
      <c r="D86" s="35" t="s">
        <v>0</v>
      </c>
      <c r="E86" s="36">
        <v>1</v>
      </c>
      <c r="G86" s="36">
        <f t="shared" si="0"/>
        <v>0</v>
      </c>
    </row>
    <row r="88" spans="2:7" ht="24" x14ac:dyDescent="0.2">
      <c r="B88" s="34" t="s">
        <v>373</v>
      </c>
      <c r="C88" s="7" t="s">
        <v>374</v>
      </c>
    </row>
    <row r="89" spans="2:7" ht="48" x14ac:dyDescent="0.2">
      <c r="C89" s="7" t="s">
        <v>375</v>
      </c>
    </row>
    <row r="90" spans="2:7" x14ac:dyDescent="0.2">
      <c r="C90" s="7" t="s">
        <v>376</v>
      </c>
    </row>
    <row r="91" spans="2:7" x14ac:dyDescent="0.2">
      <c r="C91" s="7" t="s">
        <v>807</v>
      </c>
      <c r="D91" s="35" t="s">
        <v>88</v>
      </c>
      <c r="E91" s="36">
        <v>21</v>
      </c>
      <c r="G91" s="36">
        <f>F91*E91</f>
        <v>0</v>
      </c>
    </row>
    <row r="92" spans="2:7" ht="24" x14ac:dyDescent="0.2">
      <c r="C92" s="7" t="s">
        <v>808</v>
      </c>
      <c r="D92" s="35" t="s">
        <v>88</v>
      </c>
      <c r="E92" s="36">
        <v>11</v>
      </c>
      <c r="G92" s="36">
        <f>F92*E92</f>
        <v>0</v>
      </c>
    </row>
    <row r="94" spans="2:7" ht="24" x14ac:dyDescent="0.2">
      <c r="B94" s="34" t="s">
        <v>377</v>
      </c>
      <c r="C94" s="7" t="s">
        <v>378</v>
      </c>
    </row>
    <row r="95" spans="2:7" ht="48" x14ac:dyDescent="0.2">
      <c r="C95" s="7" t="s">
        <v>379</v>
      </c>
    </row>
    <row r="96" spans="2:7" ht="24" x14ac:dyDescent="0.2">
      <c r="C96" s="7" t="s">
        <v>380</v>
      </c>
    </row>
    <row r="97" spans="2:7" x14ac:dyDescent="0.2">
      <c r="C97" s="7" t="s">
        <v>376</v>
      </c>
    </row>
    <row r="98" spans="2:7" ht="24" x14ac:dyDescent="0.2">
      <c r="C98" s="7" t="s">
        <v>809</v>
      </c>
      <c r="D98" s="35" t="s">
        <v>88</v>
      </c>
      <c r="E98" s="36">
        <v>126.5</v>
      </c>
      <c r="G98" s="36">
        <f>F98*E98</f>
        <v>0</v>
      </c>
    </row>
    <row r="100" spans="2:7" ht="24" x14ac:dyDescent="0.2">
      <c r="B100" s="34" t="s">
        <v>381</v>
      </c>
      <c r="C100" s="7" t="s">
        <v>1170</v>
      </c>
    </row>
    <row r="101" spans="2:7" ht="48" x14ac:dyDescent="0.2">
      <c r="C101" s="7" t="s">
        <v>382</v>
      </c>
    </row>
    <row r="102" spans="2:7" ht="24" x14ac:dyDescent="0.2">
      <c r="C102" s="7" t="s">
        <v>380</v>
      </c>
    </row>
    <row r="103" spans="2:7" x14ac:dyDescent="0.2">
      <c r="C103" s="7" t="s">
        <v>376</v>
      </c>
    </row>
    <row r="104" spans="2:7" ht="24" x14ac:dyDescent="0.2">
      <c r="C104" s="7" t="s">
        <v>810</v>
      </c>
      <c r="D104" s="35" t="s">
        <v>88</v>
      </c>
      <c r="E104" s="36">
        <v>86.5</v>
      </c>
      <c r="G104" s="36">
        <f>F104*E104</f>
        <v>0</v>
      </c>
    </row>
    <row r="106" spans="2:7" ht="24" x14ac:dyDescent="0.2">
      <c r="B106" s="34" t="s">
        <v>383</v>
      </c>
      <c r="C106" s="7" t="s">
        <v>384</v>
      </c>
    </row>
    <row r="107" spans="2:7" ht="24" x14ac:dyDescent="0.2">
      <c r="C107" s="7" t="s">
        <v>385</v>
      </c>
    </row>
    <row r="108" spans="2:7" ht="24" x14ac:dyDescent="0.2">
      <c r="C108" s="7" t="s">
        <v>386</v>
      </c>
    </row>
    <row r="109" spans="2:7" ht="24" x14ac:dyDescent="0.2">
      <c r="C109" s="7" t="s">
        <v>387</v>
      </c>
    </row>
    <row r="110" spans="2:7" x14ac:dyDescent="0.2">
      <c r="C110" s="7" t="s">
        <v>388</v>
      </c>
      <c r="D110" s="35" t="s">
        <v>0</v>
      </c>
      <c r="E110" s="36">
        <v>1</v>
      </c>
      <c r="G110" s="36">
        <f>F110*E110</f>
        <v>0</v>
      </c>
    </row>
    <row r="112" spans="2:7" x14ac:dyDescent="0.2">
      <c r="B112" s="34" t="s">
        <v>389</v>
      </c>
      <c r="C112" s="7" t="s">
        <v>390</v>
      </c>
    </row>
    <row r="113" spans="1:7" ht="24" x14ac:dyDescent="0.2">
      <c r="C113" s="7" t="s">
        <v>391</v>
      </c>
    </row>
    <row r="114" spans="1:7" ht="24" x14ac:dyDescent="0.2">
      <c r="C114" s="7" t="s">
        <v>386</v>
      </c>
    </row>
    <row r="115" spans="1:7" x14ac:dyDescent="0.2">
      <c r="C115" s="7" t="s">
        <v>392</v>
      </c>
    </row>
    <row r="116" spans="1:7" x14ac:dyDescent="0.2">
      <c r="C116" s="7" t="s">
        <v>811</v>
      </c>
      <c r="D116" s="35" t="s">
        <v>0</v>
      </c>
      <c r="E116" s="36">
        <v>1</v>
      </c>
      <c r="G116" s="36">
        <f t="shared" ref="G116:G124" si="1">E116*F116</f>
        <v>0</v>
      </c>
    </row>
    <row r="117" spans="1:7" x14ac:dyDescent="0.2">
      <c r="C117" s="7" t="s">
        <v>812</v>
      </c>
      <c r="D117" s="35" t="s">
        <v>0</v>
      </c>
      <c r="E117" s="36">
        <v>1</v>
      </c>
      <c r="G117" s="36">
        <f t="shared" si="1"/>
        <v>0</v>
      </c>
    </row>
    <row r="118" spans="1:7" x14ac:dyDescent="0.2">
      <c r="C118" s="7" t="s">
        <v>813</v>
      </c>
      <c r="D118" s="35" t="s">
        <v>0</v>
      </c>
      <c r="E118" s="36">
        <v>1</v>
      </c>
      <c r="G118" s="36">
        <f t="shared" si="1"/>
        <v>0</v>
      </c>
    </row>
    <row r="119" spans="1:7" x14ac:dyDescent="0.2">
      <c r="C119" s="7" t="s">
        <v>814</v>
      </c>
      <c r="D119" s="35" t="s">
        <v>0</v>
      </c>
      <c r="E119" s="36">
        <v>1</v>
      </c>
      <c r="G119" s="36">
        <f t="shared" si="1"/>
        <v>0</v>
      </c>
    </row>
    <row r="120" spans="1:7" x14ac:dyDescent="0.2">
      <c r="C120" s="7" t="s">
        <v>815</v>
      </c>
      <c r="D120" s="35" t="s">
        <v>0</v>
      </c>
      <c r="E120" s="36">
        <v>1</v>
      </c>
      <c r="G120" s="36">
        <f t="shared" si="1"/>
        <v>0</v>
      </c>
    </row>
    <row r="121" spans="1:7" x14ac:dyDescent="0.2">
      <c r="C121" s="7" t="s">
        <v>816</v>
      </c>
      <c r="D121" s="35" t="s">
        <v>0</v>
      </c>
      <c r="E121" s="36">
        <v>1</v>
      </c>
      <c r="G121" s="36">
        <f t="shared" si="1"/>
        <v>0</v>
      </c>
    </row>
    <row r="122" spans="1:7" x14ac:dyDescent="0.2">
      <c r="C122" s="7" t="s">
        <v>817</v>
      </c>
      <c r="D122" s="35" t="s">
        <v>0</v>
      </c>
      <c r="E122" s="36">
        <v>1</v>
      </c>
      <c r="G122" s="36">
        <f t="shared" si="1"/>
        <v>0</v>
      </c>
    </row>
    <row r="123" spans="1:7" x14ac:dyDescent="0.2">
      <c r="C123" s="7" t="s">
        <v>818</v>
      </c>
      <c r="D123" s="35" t="s">
        <v>0</v>
      </c>
      <c r="E123" s="36">
        <v>1</v>
      </c>
      <c r="G123" s="36">
        <f t="shared" si="1"/>
        <v>0</v>
      </c>
    </row>
    <row r="124" spans="1:7" x14ac:dyDescent="0.2">
      <c r="C124" s="7" t="s">
        <v>819</v>
      </c>
      <c r="D124" s="35" t="s">
        <v>0</v>
      </c>
      <c r="E124" s="36">
        <v>1</v>
      </c>
      <c r="G124" s="36">
        <f t="shared" si="1"/>
        <v>0</v>
      </c>
    </row>
    <row r="126" spans="1:7" s="50" customFormat="1" ht="24" x14ac:dyDescent="0.2">
      <c r="A126" s="34"/>
      <c r="B126" s="34" t="s">
        <v>393</v>
      </c>
      <c r="C126" s="7" t="s">
        <v>394</v>
      </c>
      <c r="D126" s="35"/>
      <c r="E126" s="36"/>
      <c r="F126" s="37"/>
      <c r="G126" s="36"/>
    </row>
    <row r="127" spans="1:7" s="50" customFormat="1" ht="36" x14ac:dyDescent="0.2">
      <c r="A127" s="34"/>
      <c r="B127" s="34"/>
      <c r="C127" s="7" t="s">
        <v>395</v>
      </c>
      <c r="D127" s="35"/>
      <c r="E127" s="36"/>
      <c r="F127" s="37"/>
      <c r="G127" s="36"/>
    </row>
    <row r="128" spans="1:7" x14ac:dyDescent="0.2">
      <c r="C128" s="7" t="s">
        <v>396</v>
      </c>
    </row>
    <row r="129" spans="1:7" ht="36" x14ac:dyDescent="0.2">
      <c r="C129" s="7" t="s">
        <v>397</v>
      </c>
    </row>
    <row r="130" spans="1:7" x14ac:dyDescent="0.2">
      <c r="C130" s="7" t="s">
        <v>398</v>
      </c>
    </row>
    <row r="131" spans="1:7" x14ac:dyDescent="0.2">
      <c r="C131" s="7" t="s">
        <v>399</v>
      </c>
      <c r="D131" s="35" t="s">
        <v>9</v>
      </c>
      <c r="E131" s="36">
        <f>86.5*5.5</f>
        <v>475.75</v>
      </c>
      <c r="G131" s="36">
        <f>F131*E131</f>
        <v>0</v>
      </c>
    </row>
    <row r="132" spans="1:7" x14ac:dyDescent="0.2">
      <c r="C132" s="7" t="s">
        <v>400</v>
      </c>
      <c r="D132" s="35" t="s">
        <v>9</v>
      </c>
      <c r="E132" s="36">
        <f>156*3.7</f>
        <v>577.20000000000005</v>
      </c>
      <c r="G132" s="36">
        <f>F132*E132</f>
        <v>0</v>
      </c>
    </row>
    <row r="134" spans="1:7" ht="24" x14ac:dyDescent="0.2">
      <c r="B134" s="34" t="s">
        <v>401</v>
      </c>
      <c r="C134" s="7" t="s">
        <v>402</v>
      </c>
    </row>
    <row r="135" spans="1:7" s="50" customFormat="1" ht="36" x14ac:dyDescent="0.2">
      <c r="A135" s="34"/>
      <c r="B135" s="34"/>
      <c r="C135" s="7" t="s">
        <v>403</v>
      </c>
      <c r="D135" s="35"/>
      <c r="E135" s="36"/>
      <c r="F135" s="37"/>
      <c r="G135" s="36"/>
    </row>
    <row r="136" spans="1:7" x14ac:dyDescent="0.2">
      <c r="C136" s="7" t="s">
        <v>404</v>
      </c>
    </row>
    <row r="137" spans="1:7" ht="36" x14ac:dyDescent="0.2">
      <c r="C137" s="7" t="s">
        <v>405</v>
      </c>
    </row>
    <row r="138" spans="1:7" ht="24" x14ac:dyDescent="0.2">
      <c r="C138" s="7" t="s">
        <v>406</v>
      </c>
    </row>
    <row r="139" spans="1:7" x14ac:dyDescent="0.2">
      <c r="C139" s="7" t="s">
        <v>407</v>
      </c>
      <c r="D139" s="35" t="s">
        <v>5</v>
      </c>
      <c r="E139" s="36">
        <f>(0.15*0.15*1.8)*60</f>
        <v>2.4300000000000002</v>
      </c>
      <c r="G139" s="36">
        <f>F139*E139</f>
        <v>0</v>
      </c>
    </row>
    <row r="140" spans="1:7" x14ac:dyDescent="0.2">
      <c r="C140" s="7" t="s">
        <v>408</v>
      </c>
      <c r="D140" s="35" t="s">
        <v>5</v>
      </c>
      <c r="E140" s="36">
        <f>(0.4*0.4*0.6)*80</f>
        <v>7.68</v>
      </c>
      <c r="G140" s="36">
        <f>F140*E140</f>
        <v>0</v>
      </c>
    </row>
    <row r="141" spans="1:7" x14ac:dyDescent="0.2">
      <c r="C141" s="7" t="s">
        <v>409</v>
      </c>
      <c r="D141" s="35" t="s">
        <v>9</v>
      </c>
      <c r="E141" s="36">
        <f>126.5*1.8*3.7</f>
        <v>842.49</v>
      </c>
      <c r="G141" s="36">
        <f>F141*E141</f>
        <v>0</v>
      </c>
    </row>
    <row r="143" spans="1:7" s="50" customFormat="1" ht="24" x14ac:dyDescent="0.2">
      <c r="A143" s="34"/>
      <c r="B143" s="34" t="s">
        <v>410</v>
      </c>
      <c r="C143" s="7" t="s">
        <v>411</v>
      </c>
      <c r="D143" s="35"/>
      <c r="E143" s="36"/>
      <c r="F143" s="37"/>
      <c r="G143" s="36"/>
    </row>
    <row r="144" spans="1:7" ht="24" x14ac:dyDescent="0.2">
      <c r="C144" s="7" t="s">
        <v>412</v>
      </c>
    </row>
    <row r="145" spans="2:7" x14ac:dyDescent="0.2">
      <c r="C145" s="7" t="s">
        <v>413</v>
      </c>
    </row>
    <row r="146" spans="2:7" ht="36" x14ac:dyDescent="0.2">
      <c r="C146" s="7" t="s">
        <v>405</v>
      </c>
    </row>
    <row r="147" spans="2:7" ht="24" x14ac:dyDescent="0.2">
      <c r="C147" s="7" t="s">
        <v>406</v>
      </c>
    </row>
    <row r="148" spans="2:7" x14ac:dyDescent="0.2">
      <c r="C148" s="7" t="s">
        <v>414</v>
      </c>
      <c r="D148" s="35" t="s">
        <v>5</v>
      </c>
      <c r="E148" s="36">
        <f>(0.5*0.5*2.3)*2</f>
        <v>1.1499999999999999</v>
      </c>
      <c r="G148" s="36">
        <f>F148*E148</f>
        <v>0</v>
      </c>
    </row>
    <row r="149" spans="2:7" x14ac:dyDescent="0.2">
      <c r="C149" s="7" t="s">
        <v>415</v>
      </c>
      <c r="D149" s="35" t="s">
        <v>5</v>
      </c>
      <c r="E149" s="36">
        <f>(0.6*0.6*0.8)*2</f>
        <v>0.57999999999999996</v>
      </c>
      <c r="G149" s="36">
        <f>F149*E149</f>
        <v>0</v>
      </c>
    </row>
    <row r="150" spans="2:7" x14ac:dyDescent="0.2">
      <c r="C150" s="7" t="s">
        <v>1171</v>
      </c>
      <c r="D150" s="35" t="s">
        <v>9</v>
      </c>
      <c r="E150" s="36">
        <v>60</v>
      </c>
      <c r="G150" s="36">
        <f>F150*E150</f>
        <v>0</v>
      </c>
    </row>
    <row r="152" spans="2:7" ht="24" x14ac:dyDescent="0.2">
      <c r="B152" s="34" t="s">
        <v>416</v>
      </c>
      <c r="C152" s="7" t="s">
        <v>417</v>
      </c>
    </row>
    <row r="153" spans="2:7" ht="24" x14ac:dyDescent="0.2">
      <c r="C153" s="7" t="s">
        <v>418</v>
      </c>
    </row>
    <row r="154" spans="2:7" ht="24" x14ac:dyDescent="0.2">
      <c r="C154" s="7" t="s">
        <v>419</v>
      </c>
    </row>
    <row r="155" spans="2:7" x14ac:dyDescent="0.2">
      <c r="C155" s="7" t="s">
        <v>420</v>
      </c>
    </row>
    <row r="156" spans="2:7" x14ac:dyDescent="0.2">
      <c r="C156" s="7" t="s">
        <v>421</v>
      </c>
      <c r="D156" s="35" t="s">
        <v>5</v>
      </c>
      <c r="E156" s="36">
        <f>(0.5*0.5*2.3)</f>
        <v>0.57999999999999996</v>
      </c>
      <c r="G156" s="36">
        <f>F156*E156</f>
        <v>0</v>
      </c>
    </row>
    <row r="157" spans="2:7" x14ac:dyDescent="0.2">
      <c r="C157" s="7" t="s">
        <v>422</v>
      </c>
      <c r="D157" s="35" t="s">
        <v>5</v>
      </c>
      <c r="E157" s="36">
        <f>(0.6*0.6*0.8)</f>
        <v>0.28999999999999998</v>
      </c>
      <c r="G157" s="36">
        <f>F157*E157</f>
        <v>0</v>
      </c>
    </row>
    <row r="159" spans="2:7" ht="24" x14ac:dyDescent="0.2">
      <c r="B159" s="34" t="s">
        <v>423</v>
      </c>
      <c r="C159" s="7" t="s">
        <v>424</v>
      </c>
    </row>
    <row r="160" spans="2:7" ht="24" x14ac:dyDescent="0.2">
      <c r="C160" s="7" t="s">
        <v>425</v>
      </c>
    </row>
    <row r="161" spans="2:7" ht="24" x14ac:dyDescent="0.2">
      <c r="C161" s="7" t="s">
        <v>419</v>
      </c>
    </row>
    <row r="162" spans="2:7" x14ac:dyDescent="0.2">
      <c r="C162" s="7" t="s">
        <v>420</v>
      </c>
    </row>
    <row r="163" spans="2:7" x14ac:dyDescent="0.2">
      <c r="C163" s="7" t="s">
        <v>426</v>
      </c>
      <c r="D163" s="35" t="s">
        <v>88</v>
      </c>
      <c r="E163" s="36">
        <v>12</v>
      </c>
      <c r="G163" s="36">
        <f>F163*E163</f>
        <v>0</v>
      </c>
    </row>
    <row r="164" spans="2:7" x14ac:dyDescent="0.2">
      <c r="C164" s="7" t="s">
        <v>427</v>
      </c>
      <c r="D164" s="35" t="s">
        <v>5</v>
      </c>
      <c r="E164" s="36">
        <f>(0.4*0.4*12)</f>
        <v>1.92</v>
      </c>
      <c r="G164" s="36">
        <f>F164*E164</f>
        <v>0</v>
      </c>
    </row>
    <row r="166" spans="2:7" x14ac:dyDescent="0.2">
      <c r="B166" s="34" t="s">
        <v>428</v>
      </c>
      <c r="C166" s="7" t="s">
        <v>1172</v>
      </c>
    </row>
    <row r="167" spans="2:7" ht="36" x14ac:dyDescent="0.2">
      <c r="C167" s="7" t="s">
        <v>1173</v>
      </c>
      <c r="D167" s="35" t="s">
        <v>363</v>
      </c>
      <c r="E167" s="36">
        <v>1</v>
      </c>
      <c r="G167" s="36">
        <f>E167*F167</f>
        <v>0</v>
      </c>
    </row>
    <row r="169" spans="2:7" ht="24" x14ac:dyDescent="0.2">
      <c r="C169" s="7" t="s">
        <v>429</v>
      </c>
    </row>
    <row r="170" spans="2:7" x14ac:dyDescent="0.2">
      <c r="C170" s="7" t="s">
        <v>430</v>
      </c>
    </row>
    <row r="172" spans="2:7" ht="24" x14ac:dyDescent="0.2">
      <c r="C172" s="7" t="s">
        <v>431</v>
      </c>
    </row>
    <row r="173" spans="2:7" x14ac:dyDescent="0.2">
      <c r="C173" s="7" t="s">
        <v>430</v>
      </c>
    </row>
    <row r="175" spans="2:7" ht="48" x14ac:dyDescent="0.2">
      <c r="C175" s="7" t="s">
        <v>432</v>
      </c>
    </row>
    <row r="177" spans="1:7" s="49" customFormat="1" x14ac:dyDescent="0.2">
      <c r="A177" s="38"/>
      <c r="B177" s="38" t="s">
        <v>349</v>
      </c>
      <c r="C177" s="39" t="s">
        <v>433</v>
      </c>
      <c r="D177" s="40"/>
      <c r="E177" s="41"/>
      <c r="F177" s="42"/>
      <c r="G177" s="41">
        <f>SUM(G59:G176)</f>
        <v>0</v>
      </c>
    </row>
    <row r="180" spans="1:7" s="49" customFormat="1" x14ac:dyDescent="0.2">
      <c r="A180" s="38"/>
      <c r="B180" s="38" t="s">
        <v>434</v>
      </c>
      <c r="C180" s="39" t="s">
        <v>435</v>
      </c>
      <c r="D180" s="40"/>
      <c r="E180" s="41"/>
      <c r="F180" s="42"/>
      <c r="G180" s="41"/>
    </row>
    <row r="182" spans="1:7" ht="24" x14ac:dyDescent="0.2">
      <c r="C182" s="7" t="s">
        <v>436</v>
      </c>
    </row>
    <row r="183" spans="1:7" ht="24" x14ac:dyDescent="0.2">
      <c r="C183" s="7" t="s">
        <v>437</v>
      </c>
    </row>
    <row r="184" spans="1:7" ht="84" x14ac:dyDescent="0.2">
      <c r="C184" s="7" t="s">
        <v>438</v>
      </c>
    </row>
    <row r="185" spans="1:7" ht="60" x14ac:dyDescent="0.2">
      <c r="C185" s="7" t="s">
        <v>439</v>
      </c>
    </row>
    <row r="186" spans="1:7" ht="48" x14ac:dyDescent="0.2">
      <c r="C186" s="7" t="s">
        <v>440</v>
      </c>
    </row>
    <row r="187" spans="1:7" ht="36" x14ac:dyDescent="0.2">
      <c r="C187" s="7" t="s">
        <v>441</v>
      </c>
    </row>
    <row r="188" spans="1:7" ht="48" x14ac:dyDescent="0.2">
      <c r="C188" s="7" t="s">
        <v>442</v>
      </c>
    </row>
    <row r="189" spans="1:7" ht="24" x14ac:dyDescent="0.2">
      <c r="C189" s="7" t="s">
        <v>443</v>
      </c>
    </row>
    <row r="190" spans="1:7" ht="48" x14ac:dyDescent="0.2">
      <c r="C190" s="7" t="s">
        <v>444</v>
      </c>
    </row>
    <row r="191" spans="1:7" x14ac:dyDescent="0.2">
      <c r="C191" s="7" t="s">
        <v>446</v>
      </c>
    </row>
    <row r="192" spans="1:7" ht="24" x14ac:dyDescent="0.2">
      <c r="C192" s="7" t="s">
        <v>447</v>
      </c>
    </row>
    <row r="193" spans="1:7" ht="36" x14ac:dyDescent="0.2">
      <c r="C193" s="7" t="s">
        <v>820</v>
      </c>
    </row>
    <row r="194" spans="1:7" ht="24" x14ac:dyDescent="0.2">
      <c r="C194" s="7" t="s">
        <v>821</v>
      </c>
    </row>
    <row r="195" spans="1:7" ht="36" x14ac:dyDescent="0.2">
      <c r="C195" s="7" t="s">
        <v>822</v>
      </c>
    </row>
    <row r="197" spans="1:7" x14ac:dyDescent="0.2">
      <c r="B197" s="34" t="s">
        <v>357</v>
      </c>
      <c r="C197" s="7" t="s">
        <v>1176</v>
      </c>
    </row>
    <row r="198" spans="1:7" ht="96" x14ac:dyDescent="0.2">
      <c r="C198" s="7" t="s">
        <v>1177</v>
      </c>
    </row>
    <row r="199" spans="1:7" x14ac:dyDescent="0.2">
      <c r="C199" s="7" t="s">
        <v>1178</v>
      </c>
      <c r="D199" s="35" t="s">
        <v>5</v>
      </c>
      <c r="E199" s="36">
        <f>118.2*0.2</f>
        <v>23.64</v>
      </c>
      <c r="G199" s="36">
        <f>E199*F199</f>
        <v>0</v>
      </c>
    </row>
    <row r="200" spans="1:7" ht="24" x14ac:dyDescent="0.2">
      <c r="C200" s="7" t="s">
        <v>1179</v>
      </c>
      <c r="D200" s="35" t="s">
        <v>5</v>
      </c>
      <c r="E200" s="36">
        <f>398.6*0.2</f>
        <v>79.72</v>
      </c>
    </row>
    <row r="201" spans="1:7" s="51" customFormat="1" x14ac:dyDescent="0.2">
      <c r="A201" s="34"/>
      <c r="B201" s="34"/>
      <c r="C201" s="7" t="s">
        <v>451</v>
      </c>
      <c r="D201" s="35" t="s">
        <v>5</v>
      </c>
      <c r="E201" s="36">
        <f>(13.6+11.65+3.2+6+10+4.4)*0.2</f>
        <v>9.77</v>
      </c>
      <c r="F201" s="37"/>
      <c r="G201" s="36"/>
    </row>
    <row r="202" spans="1:7" s="51" customFormat="1" x14ac:dyDescent="0.2">
      <c r="A202" s="34"/>
      <c r="B202" s="34"/>
      <c r="C202" s="7" t="s">
        <v>452</v>
      </c>
      <c r="D202" s="35" t="s">
        <v>5</v>
      </c>
      <c r="E202" s="36">
        <f>E200-E201</f>
        <v>69.95</v>
      </c>
      <c r="F202" s="37"/>
      <c r="G202" s="36">
        <f>E202*F202</f>
        <v>0</v>
      </c>
    </row>
    <row r="203" spans="1:7" s="51" customFormat="1" ht="24" x14ac:dyDescent="0.2">
      <c r="A203" s="34"/>
      <c r="B203" s="34"/>
      <c r="C203" s="7" t="s">
        <v>836</v>
      </c>
      <c r="D203" s="35" t="s">
        <v>5</v>
      </c>
      <c r="E203" s="36">
        <f>127.6*0.2</f>
        <v>25.52</v>
      </c>
      <c r="F203" s="37"/>
      <c r="G203" s="36"/>
    </row>
    <row r="204" spans="1:7" s="51" customFormat="1" x14ac:dyDescent="0.2">
      <c r="A204" s="34"/>
      <c r="B204" s="34"/>
      <c r="C204" s="7" t="s">
        <v>451</v>
      </c>
      <c r="D204" s="35" t="s">
        <v>5</v>
      </c>
      <c r="E204" s="36">
        <f>E203-E205</f>
        <v>15.39</v>
      </c>
      <c r="F204" s="37"/>
      <c r="G204" s="36"/>
    </row>
    <row r="205" spans="1:7" s="51" customFormat="1" x14ac:dyDescent="0.2">
      <c r="A205" s="34"/>
      <c r="B205" s="34"/>
      <c r="C205" s="7" t="s">
        <v>452</v>
      </c>
      <c r="D205" s="35" t="s">
        <v>5</v>
      </c>
      <c r="E205" s="36">
        <f>(4.5*4.5)/2</f>
        <v>10.130000000000001</v>
      </c>
      <c r="F205" s="37"/>
      <c r="G205" s="36">
        <f>E205*F205</f>
        <v>0</v>
      </c>
    </row>
    <row r="206" spans="1:7" s="51" customFormat="1" x14ac:dyDescent="0.2">
      <c r="A206" s="34"/>
      <c r="B206" s="34"/>
      <c r="C206" s="7" t="s">
        <v>837</v>
      </c>
      <c r="D206" s="35" t="s">
        <v>5</v>
      </c>
      <c r="E206" s="36">
        <f>41.5*0.2</f>
        <v>8.3000000000000007</v>
      </c>
      <c r="F206" s="37"/>
      <c r="G206" s="36"/>
    </row>
    <row r="207" spans="1:7" s="51" customFormat="1" x14ac:dyDescent="0.2">
      <c r="A207" s="34"/>
      <c r="B207" s="34"/>
      <c r="C207" s="7" t="s">
        <v>451</v>
      </c>
      <c r="D207" s="35" t="s">
        <v>5</v>
      </c>
      <c r="E207" s="36">
        <f>E206</f>
        <v>8.3000000000000007</v>
      </c>
      <c r="F207" s="37"/>
      <c r="G207" s="36"/>
    </row>
    <row r="208" spans="1:7" s="51" customFormat="1" x14ac:dyDescent="0.2">
      <c r="A208" s="34"/>
      <c r="B208" s="34"/>
      <c r="C208" s="7" t="s">
        <v>452</v>
      </c>
      <c r="D208" s="35" t="s">
        <v>5</v>
      </c>
      <c r="E208" s="36">
        <f>E206-E207</f>
        <v>0</v>
      </c>
      <c r="F208" s="37"/>
      <c r="G208" s="36">
        <f>E208*F208</f>
        <v>0</v>
      </c>
    </row>
    <row r="209" spans="1:7" s="51" customFormat="1" ht="24" x14ac:dyDescent="0.2">
      <c r="A209" s="34"/>
      <c r="B209" s="34"/>
      <c r="C209" s="7" t="s">
        <v>838</v>
      </c>
      <c r="D209" s="35" t="s">
        <v>5</v>
      </c>
      <c r="E209" s="36">
        <f>35.6*0.2</f>
        <v>7.12</v>
      </c>
      <c r="F209" s="37"/>
      <c r="G209" s="36"/>
    </row>
    <row r="210" spans="1:7" s="51" customFormat="1" x14ac:dyDescent="0.2">
      <c r="A210" s="34"/>
      <c r="B210" s="34"/>
      <c r="C210" s="7" t="s">
        <v>451</v>
      </c>
      <c r="D210" s="35" t="s">
        <v>5</v>
      </c>
      <c r="E210" s="36">
        <f>E209</f>
        <v>7.12</v>
      </c>
      <c r="F210" s="37"/>
      <c r="G210" s="36"/>
    </row>
    <row r="211" spans="1:7" s="51" customFormat="1" x14ac:dyDescent="0.2">
      <c r="A211" s="34"/>
      <c r="B211" s="34"/>
      <c r="C211" s="7" t="s">
        <v>452</v>
      </c>
      <c r="D211" s="35" t="s">
        <v>5</v>
      </c>
      <c r="E211" s="36">
        <f>E209-E210</f>
        <v>0</v>
      </c>
      <c r="F211" s="37"/>
      <c r="G211" s="36">
        <f>E211*F211</f>
        <v>0</v>
      </c>
    </row>
    <row r="212" spans="1:7" s="51" customFormat="1" ht="24" x14ac:dyDescent="0.2">
      <c r="A212" s="34"/>
      <c r="B212" s="34"/>
      <c r="C212" s="7" t="s">
        <v>839</v>
      </c>
      <c r="D212" s="35" t="s">
        <v>5</v>
      </c>
      <c r="E212" s="36">
        <f>6.7*0.2</f>
        <v>1.34</v>
      </c>
      <c r="F212" s="37"/>
      <c r="G212" s="36"/>
    </row>
    <row r="213" spans="1:7" s="51" customFormat="1" x14ac:dyDescent="0.2">
      <c r="A213" s="34"/>
      <c r="B213" s="34"/>
      <c r="C213" s="7" t="s">
        <v>451</v>
      </c>
      <c r="D213" s="35" t="s">
        <v>5</v>
      </c>
      <c r="E213" s="36">
        <f>E212</f>
        <v>1.34</v>
      </c>
      <c r="F213" s="37"/>
      <c r="G213" s="36"/>
    </row>
    <row r="214" spans="1:7" s="51" customFormat="1" x14ac:dyDescent="0.2">
      <c r="A214" s="34"/>
      <c r="B214" s="34"/>
      <c r="C214" s="7" t="s">
        <v>452</v>
      </c>
      <c r="D214" s="35" t="s">
        <v>5</v>
      </c>
      <c r="E214" s="36">
        <f>E212-E213</f>
        <v>0</v>
      </c>
      <c r="F214" s="37"/>
      <c r="G214" s="36">
        <f>E214*F214</f>
        <v>0</v>
      </c>
    </row>
    <row r="215" spans="1:7" s="51" customFormat="1" ht="24" x14ac:dyDescent="0.2">
      <c r="A215" s="34"/>
      <c r="B215" s="34"/>
      <c r="C215" s="7" t="s">
        <v>1180</v>
      </c>
      <c r="D215" s="35" t="s">
        <v>5</v>
      </c>
      <c r="E215" s="36">
        <f>47.4*0.2</f>
        <v>9.48</v>
      </c>
      <c r="F215" s="37"/>
      <c r="G215" s="36">
        <f>E215*F215</f>
        <v>0</v>
      </c>
    </row>
    <row r="216" spans="1:7" s="51" customFormat="1" x14ac:dyDescent="0.2">
      <c r="A216" s="34"/>
      <c r="B216" s="34"/>
      <c r="C216" s="7"/>
      <c r="D216" s="35"/>
      <c r="E216" s="36"/>
      <c r="F216" s="37"/>
      <c r="G216" s="36"/>
    </row>
    <row r="217" spans="1:7" x14ac:dyDescent="0.2">
      <c r="B217" s="34" t="s">
        <v>364</v>
      </c>
      <c r="C217" s="7" t="s">
        <v>445</v>
      </c>
    </row>
    <row r="218" spans="1:7" ht="60" x14ac:dyDescent="0.2">
      <c r="C218" s="7" t="s">
        <v>1181</v>
      </c>
    </row>
    <row r="219" spans="1:7" x14ac:dyDescent="0.2">
      <c r="C219" s="7" t="s">
        <v>448</v>
      </c>
    </row>
    <row r="220" spans="1:7" ht="36" x14ac:dyDescent="0.2">
      <c r="C220" s="7" t="s">
        <v>449</v>
      </c>
    </row>
    <row r="221" spans="1:7" ht="24" x14ac:dyDescent="0.2">
      <c r="C221" s="7" t="s">
        <v>450</v>
      </c>
    </row>
    <row r="222" spans="1:7" ht="24" x14ac:dyDescent="0.2">
      <c r="C222" s="7" t="s">
        <v>1182</v>
      </c>
      <c r="D222" s="35" t="s">
        <v>5</v>
      </c>
      <c r="E222" s="36">
        <f>118.2*0.4</f>
        <v>47.28</v>
      </c>
      <c r="G222" s="36">
        <f>E222*F222</f>
        <v>0</v>
      </c>
    </row>
    <row r="223" spans="1:7" ht="36" x14ac:dyDescent="0.2">
      <c r="C223" s="7" t="s">
        <v>1183</v>
      </c>
      <c r="D223" s="35" t="s">
        <v>5</v>
      </c>
      <c r="E223" s="36">
        <f>398.6*0.4</f>
        <v>159.44</v>
      </c>
    </row>
    <row r="224" spans="1:7" x14ac:dyDescent="0.2">
      <c r="C224" s="7" t="s">
        <v>451</v>
      </c>
      <c r="D224" s="35" t="s">
        <v>5</v>
      </c>
      <c r="E224" s="36">
        <f>(13.6+11.65+3.2+6+10+4.4)*0.4</f>
        <v>19.54</v>
      </c>
    </row>
    <row r="225" spans="1:7" x14ac:dyDescent="0.2">
      <c r="C225" s="7" t="s">
        <v>452</v>
      </c>
      <c r="D225" s="35" t="s">
        <v>5</v>
      </c>
      <c r="E225" s="36">
        <f>E223-E224</f>
        <v>139.9</v>
      </c>
      <c r="G225" s="36">
        <f>E225*F225</f>
        <v>0</v>
      </c>
    </row>
    <row r="226" spans="1:7" s="51" customFormat="1" ht="36" x14ac:dyDescent="0.2">
      <c r="A226" s="34"/>
      <c r="B226" s="34"/>
      <c r="C226" s="7" t="s">
        <v>1184</v>
      </c>
      <c r="D226" s="35" t="s">
        <v>5</v>
      </c>
      <c r="E226" s="36">
        <f>127.6*0.4</f>
        <v>51.04</v>
      </c>
      <c r="F226" s="37"/>
      <c r="G226" s="36"/>
    </row>
    <row r="227" spans="1:7" x14ac:dyDescent="0.2">
      <c r="C227" s="7" t="s">
        <v>451</v>
      </c>
      <c r="D227" s="35" t="s">
        <v>5</v>
      </c>
      <c r="E227" s="36">
        <f>E226-E228</f>
        <v>40.909999999999997</v>
      </c>
    </row>
    <row r="228" spans="1:7" x14ac:dyDescent="0.2">
      <c r="C228" s="7" t="s">
        <v>452</v>
      </c>
      <c r="D228" s="35" t="s">
        <v>5</v>
      </c>
      <c r="E228" s="36">
        <f>(4.5*4.5)/2</f>
        <v>10.130000000000001</v>
      </c>
      <c r="G228" s="36">
        <f>E228*F228</f>
        <v>0</v>
      </c>
    </row>
    <row r="229" spans="1:7" ht="24" x14ac:dyDescent="0.2">
      <c r="C229" s="7" t="s">
        <v>1185</v>
      </c>
      <c r="D229" s="35" t="s">
        <v>5</v>
      </c>
      <c r="E229" s="36">
        <f>41.5*0.4</f>
        <v>16.600000000000001</v>
      </c>
    </row>
    <row r="230" spans="1:7" x14ac:dyDescent="0.2">
      <c r="C230" s="7" t="s">
        <v>451</v>
      </c>
      <c r="D230" s="35" t="s">
        <v>5</v>
      </c>
      <c r="E230" s="36">
        <f>E229</f>
        <v>16.600000000000001</v>
      </c>
    </row>
    <row r="231" spans="1:7" x14ac:dyDescent="0.2">
      <c r="C231" s="7" t="s">
        <v>452</v>
      </c>
      <c r="D231" s="35" t="s">
        <v>5</v>
      </c>
      <c r="E231" s="36">
        <f>E229-E230</f>
        <v>0</v>
      </c>
      <c r="G231" s="36">
        <f>E231*F231</f>
        <v>0</v>
      </c>
    </row>
    <row r="232" spans="1:7" ht="36" x14ac:dyDescent="0.2">
      <c r="C232" s="7" t="s">
        <v>1186</v>
      </c>
      <c r="D232" s="35" t="s">
        <v>5</v>
      </c>
      <c r="E232" s="36">
        <f>35.6*0.25</f>
        <v>8.9</v>
      </c>
    </row>
    <row r="233" spans="1:7" x14ac:dyDescent="0.2">
      <c r="C233" s="7" t="s">
        <v>451</v>
      </c>
      <c r="D233" s="35" t="s">
        <v>5</v>
      </c>
      <c r="E233" s="36">
        <f>E232</f>
        <v>8.9</v>
      </c>
    </row>
    <row r="234" spans="1:7" x14ac:dyDescent="0.2">
      <c r="C234" s="7" t="s">
        <v>452</v>
      </c>
      <c r="D234" s="35" t="s">
        <v>5</v>
      </c>
      <c r="E234" s="36">
        <f>E232-E233</f>
        <v>0</v>
      </c>
      <c r="G234" s="36">
        <f>E234*F234</f>
        <v>0</v>
      </c>
    </row>
    <row r="235" spans="1:7" ht="36" x14ac:dyDescent="0.2">
      <c r="C235" s="7" t="s">
        <v>1187</v>
      </c>
      <c r="D235" s="35" t="s">
        <v>5</v>
      </c>
      <c r="E235" s="36">
        <f>6.7*0.25</f>
        <v>1.68</v>
      </c>
    </row>
    <row r="236" spans="1:7" x14ac:dyDescent="0.2">
      <c r="C236" s="7" t="s">
        <v>451</v>
      </c>
      <c r="D236" s="35" t="s">
        <v>5</v>
      </c>
      <c r="E236" s="36">
        <f>E235</f>
        <v>1.68</v>
      </c>
    </row>
    <row r="237" spans="1:7" x14ac:dyDescent="0.2">
      <c r="C237" s="7" t="s">
        <v>452</v>
      </c>
      <c r="D237" s="35" t="s">
        <v>5</v>
      </c>
      <c r="E237" s="36">
        <f>E235-E236</f>
        <v>0</v>
      </c>
      <c r="G237" s="36">
        <f>E237*F237</f>
        <v>0</v>
      </c>
    </row>
    <row r="238" spans="1:7" ht="36" x14ac:dyDescent="0.2">
      <c r="C238" s="7" t="s">
        <v>1188</v>
      </c>
      <c r="D238" s="35" t="s">
        <v>5</v>
      </c>
      <c r="E238" s="36">
        <f>47.4*0.25</f>
        <v>11.85</v>
      </c>
      <c r="G238" s="36">
        <f>E238*F238</f>
        <v>0</v>
      </c>
    </row>
    <row r="240" spans="1:7" ht="24" x14ac:dyDescent="0.2">
      <c r="B240" s="34" t="s">
        <v>369</v>
      </c>
      <c r="C240" s="7" t="s">
        <v>823</v>
      </c>
    </row>
    <row r="241" spans="2:7" ht="48" x14ac:dyDescent="0.2">
      <c r="C241" s="7" t="s">
        <v>824</v>
      </c>
    </row>
    <row r="242" spans="2:7" x14ac:dyDescent="0.2">
      <c r="C242" s="7" t="s">
        <v>448</v>
      </c>
    </row>
    <row r="243" spans="2:7" ht="36" x14ac:dyDescent="0.2">
      <c r="C243" s="7" t="s">
        <v>449</v>
      </c>
    </row>
    <row r="244" spans="2:7" ht="24" x14ac:dyDescent="0.2">
      <c r="C244" s="7" t="s">
        <v>450</v>
      </c>
    </row>
    <row r="245" spans="2:7" x14ac:dyDescent="0.2">
      <c r="C245" s="7" t="s">
        <v>453</v>
      </c>
      <c r="D245" s="35" t="s">
        <v>5</v>
      </c>
      <c r="E245" s="36">
        <f>21.65*0.3</f>
        <v>6.5</v>
      </c>
      <c r="G245" s="36">
        <f>E245*F245</f>
        <v>0</v>
      </c>
    </row>
    <row r="246" spans="2:7" x14ac:dyDescent="0.2">
      <c r="C246" s="7" t="s">
        <v>454</v>
      </c>
      <c r="D246" s="35" t="s">
        <v>5</v>
      </c>
      <c r="E246" s="36">
        <f>47.5*0.3</f>
        <v>14.25</v>
      </c>
      <c r="G246" s="36">
        <f>E246*F246</f>
        <v>0</v>
      </c>
    </row>
    <row r="247" spans="2:7" x14ac:dyDescent="0.2">
      <c r="C247" s="7" t="s">
        <v>455</v>
      </c>
      <c r="D247" s="35" t="s">
        <v>5</v>
      </c>
      <c r="E247" s="36">
        <f>6.5*0.3</f>
        <v>1.95</v>
      </c>
      <c r="G247" s="36">
        <f>E247*F247</f>
        <v>0</v>
      </c>
    </row>
    <row r="249" spans="2:7" ht="36" x14ac:dyDescent="0.2">
      <c r="B249" s="34" t="s">
        <v>373</v>
      </c>
      <c r="C249" s="7" t="s">
        <v>456</v>
      </c>
    </row>
    <row r="250" spans="2:7" ht="48" x14ac:dyDescent="0.2">
      <c r="C250" s="7" t="s">
        <v>825</v>
      </c>
    </row>
    <row r="251" spans="2:7" ht="24" x14ac:dyDescent="0.2">
      <c r="C251" s="7" t="s">
        <v>457</v>
      </c>
    </row>
    <row r="252" spans="2:7" ht="36" x14ac:dyDescent="0.2">
      <c r="C252" s="7" t="s">
        <v>449</v>
      </c>
    </row>
    <row r="253" spans="2:7" ht="24" x14ac:dyDescent="0.2">
      <c r="C253" s="7" t="s">
        <v>450</v>
      </c>
      <c r="D253" s="35" t="s">
        <v>5</v>
      </c>
      <c r="E253" s="36">
        <f>126.5*0.6*0.6</f>
        <v>45.54</v>
      </c>
      <c r="G253" s="36">
        <f>E253*F253</f>
        <v>0</v>
      </c>
    </row>
    <row r="255" spans="2:7" ht="24" x14ac:dyDescent="0.2">
      <c r="B255" s="34" t="s">
        <v>377</v>
      </c>
      <c r="C255" s="7" t="s">
        <v>458</v>
      </c>
    </row>
    <row r="256" spans="2:7" ht="48" x14ac:dyDescent="0.2">
      <c r="C256" s="7" t="s">
        <v>825</v>
      </c>
    </row>
    <row r="257" spans="1:7" ht="24" x14ac:dyDescent="0.2">
      <c r="C257" s="7" t="s">
        <v>459</v>
      </c>
    </row>
    <row r="258" spans="1:7" ht="36" x14ac:dyDescent="0.2">
      <c r="C258" s="7" t="s">
        <v>449</v>
      </c>
    </row>
    <row r="259" spans="1:7" ht="24" x14ac:dyDescent="0.2">
      <c r="C259" s="7" t="s">
        <v>450</v>
      </c>
      <c r="D259" s="35" t="s">
        <v>5</v>
      </c>
      <c r="E259" s="36">
        <f>86.5*0.6*0.6</f>
        <v>31.14</v>
      </c>
      <c r="G259" s="36">
        <f>E259*F259</f>
        <v>0</v>
      </c>
    </row>
    <row r="261" spans="1:7" ht="24" x14ac:dyDescent="0.2">
      <c r="B261" s="34" t="s">
        <v>381</v>
      </c>
      <c r="C261" s="7" t="s">
        <v>1189</v>
      </c>
    </row>
    <row r="262" spans="1:7" ht="48" x14ac:dyDescent="0.2">
      <c r="C262" s="7" t="s">
        <v>825</v>
      </c>
    </row>
    <row r="263" spans="1:7" s="52" customFormat="1" ht="24" x14ac:dyDescent="0.2">
      <c r="A263" s="34"/>
      <c r="B263" s="34"/>
      <c r="C263" s="7" t="s">
        <v>1190</v>
      </c>
      <c r="D263" s="35"/>
      <c r="E263" s="36"/>
      <c r="F263" s="37"/>
      <c r="G263" s="36"/>
    </row>
    <row r="264" spans="1:7" s="52" customFormat="1" ht="36" x14ac:dyDescent="0.2">
      <c r="A264" s="34"/>
      <c r="B264" s="34"/>
      <c r="C264" s="7" t="s">
        <v>449</v>
      </c>
      <c r="D264" s="35"/>
      <c r="E264" s="36"/>
      <c r="F264" s="37"/>
      <c r="G264" s="36"/>
    </row>
    <row r="265" spans="1:7" ht="24" x14ac:dyDescent="0.2">
      <c r="C265" s="7" t="s">
        <v>450</v>
      </c>
      <c r="D265" s="35" t="s">
        <v>5</v>
      </c>
      <c r="E265" s="36">
        <f>(8+2+4+10+7)*0.6*0.6</f>
        <v>11.16</v>
      </c>
      <c r="G265" s="36">
        <f>E265*F265</f>
        <v>0</v>
      </c>
    </row>
    <row r="267" spans="1:7" ht="24" x14ac:dyDescent="0.2">
      <c r="B267" s="34" t="s">
        <v>383</v>
      </c>
      <c r="C267" s="7" t="s">
        <v>460</v>
      </c>
    </row>
    <row r="268" spans="1:7" ht="36" x14ac:dyDescent="0.2">
      <c r="C268" s="7" t="s">
        <v>826</v>
      </c>
    </row>
    <row r="269" spans="1:7" ht="24" x14ac:dyDescent="0.2">
      <c r="C269" s="7" t="s">
        <v>461</v>
      </c>
    </row>
    <row r="270" spans="1:7" ht="36" x14ac:dyDescent="0.2">
      <c r="C270" s="7" t="s">
        <v>449</v>
      </c>
    </row>
    <row r="271" spans="1:7" ht="24" x14ac:dyDescent="0.2">
      <c r="C271" s="7" t="s">
        <v>450</v>
      </c>
    </row>
    <row r="272" spans="1:7" x14ac:dyDescent="0.2">
      <c r="C272" s="7" t="s">
        <v>462</v>
      </c>
      <c r="D272" s="35" t="s">
        <v>5</v>
      </c>
      <c r="E272" s="36">
        <f>0.7*0.7*1*3</f>
        <v>1.47</v>
      </c>
      <c r="G272" s="36">
        <f>E272*F272</f>
        <v>0</v>
      </c>
    </row>
    <row r="273" spans="1:7" s="51" customFormat="1" x14ac:dyDescent="0.2">
      <c r="A273" s="34"/>
      <c r="B273" s="34"/>
      <c r="C273" s="7"/>
      <c r="D273" s="35"/>
      <c r="E273" s="36"/>
      <c r="F273" s="37"/>
      <c r="G273" s="36"/>
    </row>
    <row r="274" spans="1:7" s="51" customFormat="1" ht="24" x14ac:dyDescent="0.2">
      <c r="A274" s="34"/>
      <c r="B274" s="34" t="s">
        <v>389</v>
      </c>
      <c r="C274" s="7" t="s">
        <v>463</v>
      </c>
      <c r="D274" s="35"/>
      <c r="E274" s="36"/>
      <c r="F274" s="37"/>
      <c r="G274" s="36"/>
    </row>
    <row r="275" spans="1:7" s="51" customFormat="1" ht="24" x14ac:dyDescent="0.2">
      <c r="A275" s="34"/>
      <c r="B275" s="34"/>
      <c r="C275" s="7" t="s">
        <v>464</v>
      </c>
      <c r="D275" s="35"/>
      <c r="E275" s="36"/>
      <c r="F275" s="37"/>
      <c r="G275" s="36"/>
    </row>
    <row r="276" spans="1:7" ht="36" x14ac:dyDescent="0.2">
      <c r="C276" s="7" t="s">
        <v>827</v>
      </c>
    </row>
    <row r="277" spans="1:7" ht="24" x14ac:dyDescent="0.2">
      <c r="C277" s="7" t="s">
        <v>461</v>
      </c>
    </row>
    <row r="278" spans="1:7" ht="36" x14ac:dyDescent="0.2">
      <c r="C278" s="7" t="s">
        <v>449</v>
      </c>
    </row>
    <row r="279" spans="1:7" ht="24" x14ac:dyDescent="0.2">
      <c r="C279" s="7" t="s">
        <v>450</v>
      </c>
    </row>
    <row r="280" spans="1:7" x14ac:dyDescent="0.2">
      <c r="C280" s="7" t="s">
        <v>465</v>
      </c>
      <c r="D280" s="35" t="s">
        <v>5</v>
      </c>
      <c r="E280" s="36">
        <f>0.5*0.5*1*4</f>
        <v>1</v>
      </c>
      <c r="G280" s="36">
        <f>E280*F280</f>
        <v>0</v>
      </c>
    </row>
    <row r="282" spans="1:7" ht="24" x14ac:dyDescent="0.2">
      <c r="B282" s="34" t="s">
        <v>393</v>
      </c>
      <c r="C282" s="7" t="s">
        <v>466</v>
      </c>
    </row>
    <row r="283" spans="1:7" s="51" customFormat="1" x14ac:dyDescent="0.2">
      <c r="A283" s="34"/>
      <c r="B283" s="34"/>
      <c r="C283" s="7" t="s">
        <v>467</v>
      </c>
      <c r="D283" s="35"/>
      <c r="E283" s="36"/>
      <c r="F283" s="37"/>
      <c r="G283" s="36"/>
    </row>
    <row r="284" spans="1:7" s="51" customFormat="1" ht="36" x14ac:dyDescent="0.2">
      <c r="A284" s="34"/>
      <c r="B284" s="34"/>
      <c r="C284" s="7" t="s">
        <v>828</v>
      </c>
      <c r="D284" s="35"/>
      <c r="E284" s="36"/>
      <c r="F284" s="37"/>
      <c r="G284" s="36"/>
    </row>
    <row r="285" spans="1:7" s="51" customFormat="1" ht="24" x14ac:dyDescent="0.2">
      <c r="A285" s="34"/>
      <c r="B285" s="34"/>
      <c r="C285" s="7" t="s">
        <v>461</v>
      </c>
      <c r="D285" s="35"/>
      <c r="E285" s="36"/>
      <c r="F285" s="37"/>
      <c r="G285" s="36"/>
    </row>
    <row r="286" spans="1:7" s="51" customFormat="1" ht="36" x14ac:dyDescent="0.2">
      <c r="A286" s="34"/>
      <c r="B286" s="34"/>
      <c r="C286" s="7" t="s">
        <v>449</v>
      </c>
      <c r="D286" s="35"/>
      <c r="E286" s="36"/>
      <c r="F286" s="37"/>
      <c r="G286" s="36"/>
    </row>
    <row r="287" spans="1:7" ht="24" x14ac:dyDescent="0.2">
      <c r="C287" s="7" t="s">
        <v>450</v>
      </c>
    </row>
    <row r="288" spans="1:7" x14ac:dyDescent="0.2">
      <c r="C288" s="7" t="s">
        <v>468</v>
      </c>
      <c r="D288" s="35" t="s">
        <v>5</v>
      </c>
      <c r="E288" s="36">
        <f>0.3*0.3*0.6*17</f>
        <v>0.92</v>
      </c>
      <c r="G288" s="36">
        <f>E288*F288</f>
        <v>0</v>
      </c>
    </row>
    <row r="290" spans="1:7" ht="24" x14ac:dyDescent="0.2">
      <c r="B290" s="34" t="s">
        <v>401</v>
      </c>
      <c r="C290" s="7" t="s">
        <v>469</v>
      </c>
    </row>
    <row r="291" spans="1:7" ht="36" x14ac:dyDescent="0.2">
      <c r="C291" s="7" t="s">
        <v>829</v>
      </c>
    </row>
    <row r="292" spans="1:7" ht="24" x14ac:dyDescent="0.2">
      <c r="C292" s="7" t="s">
        <v>461</v>
      </c>
    </row>
    <row r="293" spans="1:7" ht="36" x14ac:dyDescent="0.2">
      <c r="C293" s="7" t="s">
        <v>449</v>
      </c>
    </row>
    <row r="294" spans="1:7" ht="24" x14ac:dyDescent="0.2">
      <c r="C294" s="7" t="s">
        <v>450</v>
      </c>
    </row>
    <row r="295" spans="1:7" x14ac:dyDescent="0.2">
      <c r="C295" s="7" t="s">
        <v>470</v>
      </c>
      <c r="D295" s="35" t="s">
        <v>5</v>
      </c>
      <c r="E295" s="36">
        <f>0.4*0.4*0.8*15</f>
        <v>1.92</v>
      </c>
      <c r="G295" s="36">
        <f>E295*F295</f>
        <v>0</v>
      </c>
    </row>
    <row r="296" spans="1:7" x14ac:dyDescent="0.2">
      <c r="C296" s="7" t="s">
        <v>471</v>
      </c>
      <c r="D296" s="35" t="s">
        <v>5</v>
      </c>
      <c r="E296" s="36">
        <f>0.5*0.5*0.8</f>
        <v>0.2</v>
      </c>
      <c r="G296" s="36">
        <f>E296*F296</f>
        <v>0</v>
      </c>
    </row>
    <row r="297" spans="1:7" s="51" customFormat="1" x14ac:dyDescent="0.2">
      <c r="A297" s="34"/>
      <c r="B297" s="34"/>
      <c r="C297" s="7"/>
      <c r="D297" s="35"/>
      <c r="E297" s="36"/>
      <c r="F297" s="37"/>
      <c r="G297" s="36"/>
    </row>
    <row r="298" spans="1:7" s="51" customFormat="1" ht="48" x14ac:dyDescent="0.2">
      <c r="A298" s="34"/>
      <c r="B298" s="34" t="s">
        <v>410</v>
      </c>
      <c r="C298" s="7" t="s">
        <v>1191</v>
      </c>
      <c r="D298" s="35"/>
      <c r="E298" s="36"/>
      <c r="F298" s="37"/>
      <c r="G298" s="36"/>
    </row>
    <row r="299" spans="1:7" s="51" customFormat="1" ht="84" x14ac:dyDescent="0.2">
      <c r="A299" s="34"/>
      <c r="B299" s="34"/>
      <c r="C299" s="7" t="s">
        <v>1192</v>
      </c>
      <c r="D299" s="35"/>
      <c r="E299" s="36"/>
      <c r="F299" s="37"/>
      <c r="G299" s="36"/>
    </row>
    <row r="300" spans="1:7" s="51" customFormat="1" x14ac:dyDescent="0.2">
      <c r="A300" s="34"/>
      <c r="B300" s="34"/>
      <c r="C300" s="7" t="s">
        <v>472</v>
      </c>
      <c r="D300" s="35"/>
      <c r="E300" s="36"/>
      <c r="F300" s="37"/>
      <c r="G300" s="36"/>
    </row>
    <row r="301" spans="1:7" s="51" customFormat="1" ht="24" x14ac:dyDescent="0.2">
      <c r="A301" s="34"/>
      <c r="B301" s="34"/>
      <c r="C301" s="7" t="s">
        <v>473</v>
      </c>
      <c r="D301" s="35"/>
      <c r="E301" s="36"/>
      <c r="F301" s="37"/>
      <c r="G301" s="36"/>
    </row>
    <row r="302" spans="1:7" s="51" customFormat="1" ht="36" x14ac:dyDescent="0.2">
      <c r="A302" s="34"/>
      <c r="B302" s="34"/>
      <c r="C302" s="7" t="s">
        <v>474</v>
      </c>
      <c r="D302" s="35"/>
      <c r="E302" s="36"/>
      <c r="F302" s="37"/>
      <c r="G302" s="36"/>
    </row>
    <row r="303" spans="1:7" s="51" customFormat="1" ht="36" x14ac:dyDescent="0.2">
      <c r="A303" s="34"/>
      <c r="B303" s="34"/>
      <c r="C303" s="7" t="s">
        <v>475</v>
      </c>
      <c r="D303" s="35"/>
      <c r="E303" s="36"/>
      <c r="F303" s="37"/>
      <c r="G303" s="36"/>
    </row>
    <row r="304" spans="1:7" ht="24" x14ac:dyDescent="0.2">
      <c r="C304" s="7" t="s">
        <v>476</v>
      </c>
    </row>
    <row r="305" spans="2:7" x14ac:dyDescent="0.2">
      <c r="C305" s="7" t="s">
        <v>1193</v>
      </c>
      <c r="D305" s="35" t="s">
        <v>5</v>
      </c>
      <c r="E305" s="36">
        <f>118.2*0.3</f>
        <v>35.46</v>
      </c>
      <c r="G305" s="36">
        <f>F305*E305</f>
        <v>0</v>
      </c>
    </row>
    <row r="306" spans="2:7" ht="24" x14ac:dyDescent="0.2">
      <c r="C306" s="7" t="s">
        <v>1194</v>
      </c>
      <c r="D306" s="35" t="s">
        <v>5</v>
      </c>
      <c r="E306" s="36">
        <f>398.6*0.3</f>
        <v>119.58</v>
      </c>
      <c r="G306" s="36">
        <f>F306*E306</f>
        <v>0</v>
      </c>
    </row>
    <row r="307" spans="2:7" ht="24" x14ac:dyDescent="0.2">
      <c r="C307" s="7" t="s">
        <v>1195</v>
      </c>
      <c r="D307" s="35" t="s">
        <v>5</v>
      </c>
      <c r="E307" s="36">
        <f>127.6*0.3</f>
        <v>38.28</v>
      </c>
      <c r="G307" s="36">
        <f>F307*E307</f>
        <v>0</v>
      </c>
    </row>
    <row r="308" spans="2:7" ht="24" x14ac:dyDescent="0.2">
      <c r="C308" s="7" t="s">
        <v>1196</v>
      </c>
      <c r="D308" s="35" t="s">
        <v>5</v>
      </c>
      <c r="E308" s="36">
        <f>41.5*0.3</f>
        <v>12.45</v>
      </c>
      <c r="G308" s="36">
        <f>F308*E308</f>
        <v>0</v>
      </c>
    </row>
    <row r="310" spans="2:7" ht="48" x14ac:dyDescent="0.2">
      <c r="B310" s="34" t="s">
        <v>416</v>
      </c>
      <c r="C310" s="7" t="s">
        <v>1197</v>
      </c>
    </row>
    <row r="311" spans="2:7" ht="84" x14ac:dyDescent="0.2">
      <c r="C311" s="7" t="s">
        <v>1198</v>
      </c>
    </row>
    <row r="312" spans="2:7" x14ac:dyDescent="0.2">
      <c r="C312" s="7" t="s">
        <v>472</v>
      </c>
    </row>
    <row r="313" spans="2:7" ht="24" x14ac:dyDescent="0.2">
      <c r="C313" s="7" t="s">
        <v>477</v>
      </c>
    </row>
    <row r="314" spans="2:7" ht="36" x14ac:dyDescent="0.2">
      <c r="C314" s="7" t="s">
        <v>475</v>
      </c>
    </row>
    <row r="315" spans="2:7" ht="24" x14ac:dyDescent="0.2">
      <c r="C315" s="7" t="s">
        <v>476</v>
      </c>
    </row>
    <row r="316" spans="2:7" ht="24" x14ac:dyDescent="0.2">
      <c r="C316" s="7" t="s">
        <v>1199</v>
      </c>
      <c r="D316" s="35" t="s">
        <v>5</v>
      </c>
      <c r="E316" s="36">
        <f>35.6*0.2</f>
        <v>7.12</v>
      </c>
      <c r="G316" s="36">
        <f>F316*E316</f>
        <v>0</v>
      </c>
    </row>
    <row r="317" spans="2:7" ht="24" x14ac:dyDescent="0.2">
      <c r="C317" s="7" t="s">
        <v>1200</v>
      </c>
      <c r="D317" s="35" t="s">
        <v>5</v>
      </c>
      <c r="E317" s="36">
        <f>6.7*0.2</f>
        <v>1.34</v>
      </c>
      <c r="G317" s="36">
        <f>F317*E317</f>
        <v>0</v>
      </c>
    </row>
    <row r="318" spans="2:7" ht="24" x14ac:dyDescent="0.2">
      <c r="C318" s="7" t="s">
        <v>1201</v>
      </c>
      <c r="D318" s="35" t="s">
        <v>5</v>
      </c>
      <c r="E318" s="36">
        <f>47.4*0.2</f>
        <v>9.48</v>
      </c>
      <c r="G318" s="36">
        <f>F318*E318</f>
        <v>0</v>
      </c>
    </row>
    <row r="320" spans="2:7" ht="48" x14ac:dyDescent="0.2">
      <c r="B320" s="34" t="s">
        <v>423</v>
      </c>
      <c r="C320" s="7" t="s">
        <v>1202</v>
      </c>
    </row>
    <row r="321" spans="2:7" ht="72" x14ac:dyDescent="0.2">
      <c r="C321" s="7" t="s">
        <v>1203</v>
      </c>
    </row>
    <row r="322" spans="2:7" x14ac:dyDescent="0.2">
      <c r="C322" s="7" t="s">
        <v>830</v>
      </c>
    </row>
    <row r="323" spans="2:7" ht="36" x14ac:dyDescent="0.2">
      <c r="C323" s="7" t="s">
        <v>475</v>
      </c>
    </row>
    <row r="324" spans="2:7" ht="24" x14ac:dyDescent="0.2">
      <c r="C324" s="7" t="s">
        <v>476</v>
      </c>
    </row>
    <row r="325" spans="2:7" x14ac:dyDescent="0.2">
      <c r="C325" s="7" t="s">
        <v>1204</v>
      </c>
      <c r="D325" s="35" t="s">
        <v>5</v>
      </c>
      <c r="E325" s="36">
        <f>118.2*0.2</f>
        <v>23.64</v>
      </c>
      <c r="G325" s="36">
        <f>F325*E325</f>
        <v>0</v>
      </c>
    </row>
    <row r="326" spans="2:7" ht="24" x14ac:dyDescent="0.2">
      <c r="C326" s="7" t="s">
        <v>1205</v>
      </c>
      <c r="D326" s="35" t="s">
        <v>5</v>
      </c>
      <c r="E326" s="36">
        <f>398.6*0.15</f>
        <v>59.79</v>
      </c>
      <c r="G326" s="36">
        <f>F326*E326</f>
        <v>0</v>
      </c>
    </row>
    <row r="327" spans="2:7" ht="24" x14ac:dyDescent="0.2">
      <c r="C327" s="7" t="s">
        <v>1206</v>
      </c>
      <c r="D327" s="35" t="s">
        <v>5</v>
      </c>
      <c r="E327" s="36">
        <f>127.6*0.15</f>
        <v>19.14</v>
      </c>
      <c r="G327" s="36">
        <f>F327*E327</f>
        <v>0</v>
      </c>
    </row>
    <row r="328" spans="2:7" ht="24" x14ac:dyDescent="0.2">
      <c r="C328" s="7" t="s">
        <v>1207</v>
      </c>
      <c r="D328" s="35" t="s">
        <v>5</v>
      </c>
      <c r="E328" s="36">
        <f>41.5*0.2</f>
        <v>8.3000000000000007</v>
      </c>
      <c r="G328" s="36">
        <f>F328*E328</f>
        <v>0</v>
      </c>
    </row>
    <row r="330" spans="2:7" ht="48" x14ac:dyDescent="0.2">
      <c r="B330" s="34" t="s">
        <v>428</v>
      </c>
      <c r="C330" s="7" t="s">
        <v>1208</v>
      </c>
    </row>
    <row r="331" spans="2:7" ht="72" x14ac:dyDescent="0.2">
      <c r="C331" s="7" t="s">
        <v>1203</v>
      </c>
    </row>
    <row r="332" spans="2:7" x14ac:dyDescent="0.2">
      <c r="C332" s="7" t="s">
        <v>831</v>
      </c>
    </row>
    <row r="333" spans="2:7" ht="36" x14ac:dyDescent="0.2">
      <c r="C333" s="7" t="s">
        <v>475</v>
      </c>
    </row>
    <row r="334" spans="2:7" ht="24" x14ac:dyDescent="0.2">
      <c r="C334" s="7" t="s">
        <v>476</v>
      </c>
    </row>
    <row r="335" spans="2:7" ht="24" x14ac:dyDescent="0.2">
      <c r="C335" s="7" t="s">
        <v>1209</v>
      </c>
      <c r="D335" s="35" t="s">
        <v>5</v>
      </c>
      <c r="E335" s="36">
        <f>35.6*0.1</f>
        <v>3.56</v>
      </c>
      <c r="G335" s="36">
        <f>F335*E335</f>
        <v>0</v>
      </c>
    </row>
    <row r="336" spans="2:7" ht="24" x14ac:dyDescent="0.2">
      <c r="C336" s="7" t="s">
        <v>1210</v>
      </c>
      <c r="D336" s="35" t="s">
        <v>5</v>
      </c>
      <c r="E336" s="36">
        <f>6.7*0.1</f>
        <v>0.67</v>
      </c>
      <c r="G336" s="36">
        <f>F336*E336</f>
        <v>0</v>
      </c>
    </row>
    <row r="337" spans="2:7" ht="24" x14ac:dyDescent="0.2">
      <c r="C337" s="7" t="s">
        <v>1211</v>
      </c>
      <c r="D337" s="35" t="s">
        <v>5</v>
      </c>
      <c r="E337" s="36">
        <f>47.4*0.1</f>
        <v>4.74</v>
      </c>
      <c r="G337" s="36">
        <f>F337*E337</f>
        <v>0</v>
      </c>
    </row>
    <row r="338" spans="2:7" ht="24" x14ac:dyDescent="0.2">
      <c r="C338" s="7" t="s">
        <v>832</v>
      </c>
      <c r="D338" s="35" t="s">
        <v>5</v>
      </c>
      <c r="E338" s="36">
        <f>75.65*0.15</f>
        <v>11.35</v>
      </c>
      <c r="G338" s="36">
        <f>F338*E338</f>
        <v>0</v>
      </c>
    </row>
    <row r="340" spans="2:7" ht="36" x14ac:dyDescent="0.2">
      <c r="B340" s="34" t="s">
        <v>1174</v>
      </c>
      <c r="C340" s="7" t="s">
        <v>833</v>
      </c>
    </row>
    <row r="341" spans="2:7" ht="72" x14ac:dyDescent="0.2">
      <c r="C341" s="7" t="s">
        <v>478</v>
      </c>
    </row>
    <row r="342" spans="2:7" ht="36" x14ac:dyDescent="0.2">
      <c r="C342" s="7" t="s">
        <v>479</v>
      </c>
    </row>
    <row r="343" spans="2:7" ht="24" x14ac:dyDescent="0.2">
      <c r="C343" s="7" t="s">
        <v>476</v>
      </c>
    </row>
    <row r="344" spans="2:7" x14ac:dyDescent="0.2">
      <c r="C344" s="7" t="s">
        <v>480</v>
      </c>
      <c r="D344" s="35" t="s">
        <v>507</v>
      </c>
      <c r="E344" s="36">
        <f>118.2*0.05</f>
        <v>5.91</v>
      </c>
      <c r="G344" s="36">
        <f>F344*E344</f>
        <v>0</v>
      </c>
    </row>
    <row r="346" spans="2:7" ht="48" x14ac:dyDescent="0.2">
      <c r="B346" s="34" t="s">
        <v>1175</v>
      </c>
      <c r="C346" s="7" t="s">
        <v>834</v>
      </c>
    </row>
    <row r="347" spans="2:7" ht="72" x14ac:dyDescent="0.2">
      <c r="C347" s="7" t="s">
        <v>481</v>
      </c>
    </row>
    <row r="348" spans="2:7" ht="36" x14ac:dyDescent="0.2">
      <c r="C348" s="7" t="s">
        <v>475</v>
      </c>
    </row>
    <row r="349" spans="2:7" ht="24" x14ac:dyDescent="0.2">
      <c r="C349" s="7" t="s">
        <v>476</v>
      </c>
    </row>
    <row r="350" spans="2:7" ht="24" x14ac:dyDescent="0.2">
      <c r="C350" s="7" t="s">
        <v>835</v>
      </c>
      <c r="D350" s="35" t="s">
        <v>5</v>
      </c>
      <c r="E350" s="36">
        <f>398.6*0.05</f>
        <v>19.93</v>
      </c>
      <c r="G350" s="36">
        <f t="shared" ref="G350:G356" si="2">F350*E350</f>
        <v>0</v>
      </c>
    </row>
    <row r="351" spans="2:7" ht="24" x14ac:dyDescent="0.2">
      <c r="C351" s="7" t="s">
        <v>836</v>
      </c>
      <c r="D351" s="35" t="s">
        <v>5</v>
      </c>
      <c r="E351" s="36">
        <f>127.6*0.05</f>
        <v>6.38</v>
      </c>
      <c r="G351" s="36">
        <f t="shared" si="2"/>
        <v>0</v>
      </c>
    </row>
    <row r="352" spans="2:7" x14ac:dyDescent="0.2">
      <c r="C352" s="7" t="s">
        <v>837</v>
      </c>
      <c r="D352" s="35" t="s">
        <v>5</v>
      </c>
      <c r="E352" s="36">
        <f>41.5*0.05</f>
        <v>2.08</v>
      </c>
      <c r="G352" s="36">
        <f t="shared" si="2"/>
        <v>0</v>
      </c>
    </row>
    <row r="353" spans="2:7" ht="24" x14ac:dyDescent="0.2">
      <c r="C353" s="7" t="s">
        <v>838</v>
      </c>
      <c r="D353" s="35" t="s">
        <v>5</v>
      </c>
      <c r="E353" s="36">
        <f>35.6*0.05</f>
        <v>1.78</v>
      </c>
      <c r="G353" s="36">
        <f t="shared" si="2"/>
        <v>0</v>
      </c>
    </row>
    <row r="354" spans="2:7" ht="24" x14ac:dyDescent="0.2">
      <c r="C354" s="7" t="s">
        <v>839</v>
      </c>
      <c r="D354" s="35" t="s">
        <v>5</v>
      </c>
      <c r="E354" s="36">
        <f>6.7*0.05</f>
        <v>0.34</v>
      </c>
      <c r="G354" s="36">
        <f t="shared" si="2"/>
        <v>0</v>
      </c>
    </row>
    <row r="355" spans="2:7" x14ac:dyDescent="0.2">
      <c r="C355" s="7" t="s">
        <v>840</v>
      </c>
      <c r="D355" s="35" t="s">
        <v>5</v>
      </c>
      <c r="E355" s="36">
        <f>47.4*0.05</f>
        <v>2.37</v>
      </c>
      <c r="G355" s="36">
        <f t="shared" si="2"/>
        <v>0</v>
      </c>
    </row>
    <row r="356" spans="2:7" ht="24" x14ac:dyDescent="0.2">
      <c r="C356" s="7" t="s">
        <v>841</v>
      </c>
      <c r="D356" s="35" t="s">
        <v>5</v>
      </c>
      <c r="E356" s="36">
        <f>75.65*0.05</f>
        <v>3.78</v>
      </c>
      <c r="G356" s="36">
        <f t="shared" si="2"/>
        <v>0</v>
      </c>
    </row>
    <row r="358" spans="2:7" ht="48" x14ac:dyDescent="0.2">
      <c r="B358" s="34" t="s">
        <v>1212</v>
      </c>
      <c r="C358" s="7" t="s">
        <v>482</v>
      </c>
    </row>
    <row r="359" spans="2:7" x14ac:dyDescent="0.2">
      <c r="C359" s="7" t="s">
        <v>483</v>
      </c>
    </row>
    <row r="360" spans="2:7" ht="36" x14ac:dyDescent="0.2">
      <c r="C360" s="7" t="s">
        <v>484</v>
      </c>
    </row>
    <row r="361" spans="2:7" ht="24" x14ac:dyDescent="0.2">
      <c r="C361" s="7" t="s">
        <v>485</v>
      </c>
    </row>
    <row r="362" spans="2:7" x14ac:dyDescent="0.2">
      <c r="C362" s="7" t="s">
        <v>486</v>
      </c>
    </row>
    <row r="363" spans="2:7" ht="36" x14ac:dyDescent="0.2">
      <c r="C363" s="7" t="s">
        <v>487</v>
      </c>
    </row>
    <row r="364" spans="2:7" x14ac:dyDescent="0.2">
      <c r="C364" s="7" t="s">
        <v>488</v>
      </c>
    </row>
    <row r="365" spans="2:7" x14ac:dyDescent="0.2">
      <c r="C365" s="7" t="s">
        <v>489</v>
      </c>
      <c r="D365" s="35" t="s">
        <v>4</v>
      </c>
      <c r="E365" s="36">
        <v>500</v>
      </c>
      <c r="G365" s="36">
        <f>F365*E365</f>
        <v>0</v>
      </c>
    </row>
    <row r="366" spans="2:7" x14ac:dyDescent="0.2">
      <c r="C366" s="7" t="s">
        <v>490</v>
      </c>
    </row>
    <row r="367" spans="2:7" x14ac:dyDescent="0.2">
      <c r="C367" s="7" t="s">
        <v>491</v>
      </c>
      <c r="D367" s="35" t="s">
        <v>5</v>
      </c>
      <c r="E367" s="36">
        <f>E365*0.4</f>
        <v>200</v>
      </c>
      <c r="G367" s="36">
        <f>F367*E367</f>
        <v>0</v>
      </c>
    </row>
    <row r="368" spans="2:7" x14ac:dyDescent="0.2">
      <c r="C368" s="7" t="s">
        <v>492</v>
      </c>
      <c r="D368" s="35" t="s">
        <v>5</v>
      </c>
      <c r="E368" s="36">
        <f>E365*0.4</f>
        <v>200</v>
      </c>
      <c r="G368" s="36">
        <f>F368*E368</f>
        <v>0</v>
      </c>
    </row>
    <row r="370" spans="1:7" ht="48" x14ac:dyDescent="0.2">
      <c r="C370" s="7" t="s">
        <v>432</v>
      </c>
    </row>
    <row r="372" spans="1:7" s="49" customFormat="1" x14ac:dyDescent="0.2">
      <c r="A372" s="38"/>
      <c r="B372" s="38" t="s">
        <v>434</v>
      </c>
      <c r="C372" s="39" t="s">
        <v>493</v>
      </c>
      <c r="D372" s="40"/>
      <c r="E372" s="41"/>
      <c r="F372" s="42"/>
      <c r="G372" s="41">
        <f>SUM(G181:G371)</f>
        <v>0</v>
      </c>
    </row>
    <row r="375" spans="1:7" s="49" customFormat="1" x14ac:dyDescent="0.2">
      <c r="A375" s="38"/>
      <c r="B375" s="38" t="s">
        <v>494</v>
      </c>
      <c r="C375" s="39" t="s">
        <v>495</v>
      </c>
      <c r="D375" s="40"/>
      <c r="E375" s="41"/>
      <c r="F375" s="42"/>
      <c r="G375" s="41"/>
    </row>
    <row r="377" spans="1:7" ht="156" x14ac:dyDescent="0.2">
      <c r="C377" s="7" t="s">
        <v>496</v>
      </c>
    </row>
    <row r="378" spans="1:7" ht="48" x14ac:dyDescent="0.2">
      <c r="C378" s="7" t="s">
        <v>497</v>
      </c>
    </row>
    <row r="379" spans="1:7" ht="132" x14ac:dyDescent="0.2">
      <c r="C379" s="7" t="s">
        <v>842</v>
      </c>
    </row>
    <row r="380" spans="1:7" ht="48" x14ac:dyDescent="0.2">
      <c r="C380" s="7" t="s">
        <v>498</v>
      </c>
    </row>
    <row r="381" spans="1:7" ht="36" x14ac:dyDescent="0.2">
      <c r="C381" s="7" t="s">
        <v>499</v>
      </c>
    </row>
    <row r="382" spans="1:7" ht="24" x14ac:dyDescent="0.2">
      <c r="C382" s="7" t="s">
        <v>500</v>
      </c>
    </row>
    <row r="384" spans="1:7" ht="48" x14ac:dyDescent="0.2">
      <c r="B384" s="34" t="s">
        <v>357</v>
      </c>
      <c r="C384" s="7" t="s">
        <v>501</v>
      </c>
    </row>
    <row r="385" spans="2:7" ht="36" x14ac:dyDescent="0.2">
      <c r="C385" s="7" t="s">
        <v>843</v>
      </c>
    </row>
    <row r="386" spans="2:7" x14ac:dyDescent="0.2">
      <c r="C386" s="7" t="s">
        <v>502</v>
      </c>
    </row>
    <row r="387" spans="2:7" ht="60" x14ac:dyDescent="0.2">
      <c r="C387" s="7" t="s">
        <v>844</v>
      </c>
    </row>
    <row r="388" spans="2:7" ht="60" x14ac:dyDescent="0.2">
      <c r="C388" s="7" t="s">
        <v>503</v>
      </c>
    </row>
    <row r="389" spans="2:7" x14ac:dyDescent="0.2">
      <c r="C389" s="7" t="s">
        <v>504</v>
      </c>
    </row>
    <row r="390" spans="2:7" ht="24" x14ac:dyDescent="0.2">
      <c r="C390" s="7" t="s">
        <v>505</v>
      </c>
      <c r="D390" s="35" t="s">
        <v>0</v>
      </c>
      <c r="E390" s="36">
        <v>60</v>
      </c>
      <c r="G390" s="36">
        <f>E390*F390</f>
        <v>0</v>
      </c>
    </row>
    <row r="391" spans="2:7" x14ac:dyDescent="0.2">
      <c r="C391" s="7" t="s">
        <v>506</v>
      </c>
      <c r="D391" s="35" t="s">
        <v>507</v>
      </c>
      <c r="E391" s="36">
        <f>0.4*0.4*0.6*60</f>
        <v>5.76</v>
      </c>
      <c r="G391" s="36">
        <f>E391*F391</f>
        <v>0</v>
      </c>
    </row>
    <row r="393" spans="2:7" ht="24" x14ac:dyDescent="0.2">
      <c r="B393" s="34" t="s">
        <v>364</v>
      </c>
      <c r="C393" s="7" t="s">
        <v>508</v>
      </c>
    </row>
    <row r="394" spans="2:7" ht="48" x14ac:dyDescent="0.2">
      <c r="C394" s="7" t="s">
        <v>845</v>
      </c>
    </row>
    <row r="395" spans="2:7" x14ac:dyDescent="0.2">
      <c r="C395" s="7" t="s">
        <v>509</v>
      </c>
    </row>
    <row r="396" spans="2:7" ht="24" x14ac:dyDescent="0.2">
      <c r="C396" s="7" t="s">
        <v>510</v>
      </c>
    </row>
    <row r="397" spans="2:7" ht="60" x14ac:dyDescent="0.2">
      <c r="C397" s="7" t="s">
        <v>511</v>
      </c>
    </row>
    <row r="398" spans="2:7" x14ac:dyDescent="0.2">
      <c r="C398" s="7" t="s">
        <v>512</v>
      </c>
    </row>
    <row r="399" spans="2:7" x14ac:dyDescent="0.2">
      <c r="C399" s="7" t="s">
        <v>506</v>
      </c>
      <c r="D399" s="35" t="s">
        <v>507</v>
      </c>
      <c r="E399" s="36">
        <f>0.7*0.7*1*3</f>
        <v>1.47</v>
      </c>
      <c r="G399" s="36">
        <f>E399*F399</f>
        <v>0</v>
      </c>
    </row>
    <row r="401" spans="2:7" ht="24" x14ac:dyDescent="0.2">
      <c r="B401" s="34" t="s">
        <v>369</v>
      </c>
      <c r="C401" s="7" t="s">
        <v>513</v>
      </c>
    </row>
    <row r="402" spans="2:7" ht="24" x14ac:dyDescent="0.2">
      <c r="C402" s="7" t="s">
        <v>464</v>
      </c>
    </row>
    <row r="403" spans="2:7" ht="48" x14ac:dyDescent="0.2">
      <c r="C403" s="7" t="s">
        <v>846</v>
      </c>
    </row>
    <row r="404" spans="2:7" ht="24" x14ac:dyDescent="0.2">
      <c r="C404" s="7" t="s">
        <v>514</v>
      </c>
    </row>
    <row r="405" spans="2:7" ht="24" x14ac:dyDescent="0.2">
      <c r="C405" s="7" t="s">
        <v>515</v>
      </c>
    </row>
    <row r="406" spans="2:7" ht="60" x14ac:dyDescent="0.2">
      <c r="C406" s="7" t="s">
        <v>511</v>
      </c>
    </row>
    <row r="407" spans="2:7" x14ac:dyDescent="0.2">
      <c r="C407" s="7" t="s">
        <v>516</v>
      </c>
    </row>
    <row r="408" spans="2:7" x14ac:dyDescent="0.2">
      <c r="C408" s="7" t="s">
        <v>506</v>
      </c>
      <c r="D408" s="35" t="s">
        <v>507</v>
      </c>
      <c r="E408" s="36">
        <f>0.5*0.5*1*4</f>
        <v>1</v>
      </c>
      <c r="G408" s="36">
        <f>E408*F408</f>
        <v>0</v>
      </c>
    </row>
    <row r="410" spans="2:7" ht="24" x14ac:dyDescent="0.2">
      <c r="B410" s="34" t="s">
        <v>373</v>
      </c>
      <c r="C410" s="7" t="s">
        <v>517</v>
      </c>
    </row>
    <row r="411" spans="2:7" x14ac:dyDescent="0.2">
      <c r="C411" s="7" t="s">
        <v>467</v>
      </c>
    </row>
    <row r="412" spans="2:7" ht="48" x14ac:dyDescent="0.2">
      <c r="C412" s="7" t="s">
        <v>847</v>
      </c>
    </row>
    <row r="413" spans="2:7" ht="24" x14ac:dyDescent="0.2">
      <c r="C413" s="7" t="s">
        <v>518</v>
      </c>
    </row>
    <row r="414" spans="2:7" ht="60" x14ac:dyDescent="0.2">
      <c r="C414" s="7" t="s">
        <v>511</v>
      </c>
    </row>
    <row r="415" spans="2:7" x14ac:dyDescent="0.2">
      <c r="C415" s="7" t="s">
        <v>519</v>
      </c>
    </row>
    <row r="416" spans="2:7" x14ac:dyDescent="0.2">
      <c r="C416" s="7" t="s">
        <v>506</v>
      </c>
      <c r="D416" s="35" t="s">
        <v>507</v>
      </c>
      <c r="E416" s="36">
        <f>0.3*0.3*0.6*17</f>
        <v>0.92</v>
      </c>
      <c r="G416" s="36">
        <f>E416*F416</f>
        <v>0</v>
      </c>
    </row>
    <row r="418" spans="2:7" ht="36" x14ac:dyDescent="0.2">
      <c r="B418" s="34" t="s">
        <v>377</v>
      </c>
      <c r="C418" s="7" t="s">
        <v>520</v>
      </c>
    </row>
    <row r="419" spans="2:7" ht="48" x14ac:dyDescent="0.2">
      <c r="C419" s="7" t="s">
        <v>848</v>
      </c>
    </row>
    <row r="420" spans="2:7" ht="24" x14ac:dyDescent="0.2">
      <c r="C420" s="7" t="s">
        <v>521</v>
      </c>
    </row>
    <row r="421" spans="2:7" ht="60" x14ac:dyDescent="0.2">
      <c r="C421" s="7" t="s">
        <v>511</v>
      </c>
    </row>
    <row r="422" spans="2:7" x14ac:dyDescent="0.2">
      <c r="C422" s="7" t="s">
        <v>506</v>
      </c>
    </row>
    <row r="423" spans="2:7" x14ac:dyDescent="0.2">
      <c r="C423" s="7" t="s">
        <v>522</v>
      </c>
      <c r="D423" s="35" t="s">
        <v>5</v>
      </c>
      <c r="E423" s="36">
        <f>0.4*0.4*0.8*15</f>
        <v>1.92</v>
      </c>
      <c r="G423" s="36">
        <f>E423*F423</f>
        <v>0</v>
      </c>
    </row>
    <row r="424" spans="2:7" x14ac:dyDescent="0.2">
      <c r="C424" s="7" t="s">
        <v>523</v>
      </c>
      <c r="D424" s="35" t="s">
        <v>5</v>
      </c>
      <c r="E424" s="36">
        <f>0.5*0.5*0.8</f>
        <v>0.2</v>
      </c>
      <c r="G424" s="36">
        <f>E424*F424</f>
        <v>0</v>
      </c>
    </row>
    <row r="425" spans="2:7" x14ac:dyDescent="0.2">
      <c r="C425" s="7" t="s">
        <v>524</v>
      </c>
      <c r="D425" s="35" t="s">
        <v>5</v>
      </c>
      <c r="E425" s="36">
        <f>0.3*0.8*0.8</f>
        <v>0.19</v>
      </c>
      <c r="G425" s="36">
        <f>E425*F425</f>
        <v>0</v>
      </c>
    </row>
    <row r="427" spans="2:7" ht="48" x14ac:dyDescent="0.2">
      <c r="B427" s="34" t="s">
        <v>381</v>
      </c>
      <c r="C427" s="7" t="s">
        <v>525</v>
      </c>
    </row>
    <row r="428" spans="2:7" ht="84" x14ac:dyDescent="0.2">
      <c r="C428" s="7" t="s">
        <v>849</v>
      </c>
    </row>
    <row r="429" spans="2:7" x14ac:dyDescent="0.2">
      <c r="C429" s="7" t="s">
        <v>526</v>
      </c>
    </row>
    <row r="430" spans="2:7" ht="60" x14ac:dyDescent="0.2">
      <c r="C430" s="7" t="s">
        <v>503</v>
      </c>
    </row>
    <row r="431" spans="2:7" ht="24" x14ac:dyDescent="0.2">
      <c r="C431" s="7" t="s">
        <v>527</v>
      </c>
    </row>
    <row r="432" spans="2:7" x14ac:dyDescent="0.2">
      <c r="C432" s="7" t="s">
        <v>528</v>
      </c>
      <c r="D432" s="35" t="s">
        <v>507</v>
      </c>
      <c r="E432" s="36">
        <f>((0.45*0.45*2.24)+(0.57*0.57*0.06))*3</f>
        <v>1.42</v>
      </c>
      <c r="G432" s="36">
        <f>E432*F432</f>
        <v>0</v>
      </c>
    </row>
    <row r="433" spans="2:7" x14ac:dyDescent="0.2">
      <c r="C433" s="7" t="s">
        <v>529</v>
      </c>
      <c r="D433" s="35" t="s">
        <v>9</v>
      </c>
      <c r="E433" s="36">
        <f>E432*100</f>
        <v>142</v>
      </c>
      <c r="G433" s="36">
        <f>E433*F433</f>
        <v>0</v>
      </c>
    </row>
    <row r="435" spans="2:7" ht="36" x14ac:dyDescent="0.2">
      <c r="B435" s="34" t="s">
        <v>383</v>
      </c>
      <c r="C435" s="7" t="s">
        <v>530</v>
      </c>
    </row>
    <row r="436" spans="2:7" ht="24" x14ac:dyDescent="0.2">
      <c r="C436" s="7" t="s">
        <v>850</v>
      </c>
    </row>
    <row r="437" spans="2:7" ht="48" x14ac:dyDescent="0.2">
      <c r="C437" s="7" t="s">
        <v>531</v>
      </c>
    </row>
    <row r="438" spans="2:7" x14ac:dyDescent="0.2">
      <c r="C438" s="7" t="s">
        <v>506</v>
      </c>
    </row>
    <row r="439" spans="2:7" x14ac:dyDescent="0.2">
      <c r="C439" s="7" t="s">
        <v>532</v>
      </c>
      <c r="D439" s="35" t="s">
        <v>507</v>
      </c>
      <c r="E439" s="36">
        <f>27.5*0.3*0.3</f>
        <v>2.48</v>
      </c>
      <c r="G439" s="36">
        <f>E439*F439</f>
        <v>0</v>
      </c>
    </row>
    <row r="440" spans="2:7" ht="24" x14ac:dyDescent="0.2">
      <c r="C440" s="7" t="s">
        <v>533</v>
      </c>
      <c r="D440" s="35" t="s">
        <v>507</v>
      </c>
      <c r="E440" s="36">
        <f>0.3*0.3*0.3*65</f>
        <v>1.76</v>
      </c>
      <c r="G440" s="36">
        <f>E440*F440</f>
        <v>0</v>
      </c>
    </row>
    <row r="442" spans="2:7" ht="24" x14ac:dyDescent="0.2">
      <c r="B442" s="34" t="s">
        <v>389</v>
      </c>
      <c r="C442" s="7" t="s">
        <v>534</v>
      </c>
    </row>
    <row r="443" spans="2:7" ht="24" x14ac:dyDescent="0.2">
      <c r="C443" s="7" t="s">
        <v>850</v>
      </c>
    </row>
    <row r="444" spans="2:7" x14ac:dyDescent="0.2">
      <c r="C444" s="7" t="s">
        <v>506</v>
      </c>
    </row>
    <row r="445" spans="2:7" x14ac:dyDescent="0.2">
      <c r="C445" s="7" t="s">
        <v>535</v>
      </c>
      <c r="D445" s="35" t="s">
        <v>507</v>
      </c>
      <c r="E445" s="36">
        <f>0.3*0.5*0.6*8</f>
        <v>0.72</v>
      </c>
      <c r="G445" s="36">
        <f>E445*F445</f>
        <v>0</v>
      </c>
    </row>
    <row r="446" spans="2:7" x14ac:dyDescent="0.2">
      <c r="C446" s="7" t="s">
        <v>536</v>
      </c>
      <c r="D446" s="35" t="s">
        <v>507</v>
      </c>
      <c r="E446" s="36">
        <f>0.3*0.3*0.6*4</f>
        <v>0.22</v>
      </c>
      <c r="G446" s="36">
        <f>E446*F446</f>
        <v>0</v>
      </c>
    </row>
    <row r="447" spans="2:7" x14ac:dyDescent="0.2">
      <c r="C447" s="7" t="s">
        <v>537</v>
      </c>
      <c r="D447" s="35" t="s">
        <v>507</v>
      </c>
      <c r="E447" s="36">
        <f>0.3*0.3*0.6*3</f>
        <v>0.16</v>
      </c>
      <c r="G447" s="36">
        <f>E447*F447</f>
        <v>0</v>
      </c>
    </row>
    <row r="449" spans="1:7" s="49" customFormat="1" x14ac:dyDescent="0.2">
      <c r="A449" s="38"/>
      <c r="B449" s="38" t="s">
        <v>494</v>
      </c>
      <c r="C449" s="39" t="s">
        <v>538</v>
      </c>
      <c r="D449" s="40"/>
      <c r="E449" s="41"/>
      <c r="F449" s="42"/>
      <c r="G449" s="41">
        <f>SUM(G376:G448)</f>
        <v>0</v>
      </c>
    </row>
    <row r="452" spans="1:7" s="49" customFormat="1" x14ac:dyDescent="0.2">
      <c r="A452" s="38"/>
      <c r="B452" s="38" t="s">
        <v>539</v>
      </c>
      <c r="C452" s="39" t="s">
        <v>540</v>
      </c>
      <c r="D452" s="40"/>
      <c r="E452" s="41"/>
      <c r="F452" s="42"/>
      <c r="G452" s="41"/>
    </row>
    <row r="454" spans="1:7" x14ac:dyDescent="0.2">
      <c r="B454" s="34" t="s">
        <v>357</v>
      </c>
      <c r="C454" s="7" t="s">
        <v>851</v>
      </c>
    </row>
    <row r="455" spans="1:7" ht="72" x14ac:dyDescent="0.2">
      <c r="C455" s="7" t="s">
        <v>541</v>
      </c>
    </row>
    <row r="456" spans="1:7" ht="24" x14ac:dyDescent="0.2">
      <c r="C456" s="7" t="s">
        <v>852</v>
      </c>
    </row>
    <row r="457" spans="1:7" ht="60" x14ac:dyDescent="0.2">
      <c r="C457" s="7" t="s">
        <v>853</v>
      </c>
    </row>
    <row r="458" spans="1:7" ht="36" x14ac:dyDescent="0.2">
      <c r="C458" s="7" t="s">
        <v>542</v>
      </c>
    </row>
    <row r="459" spans="1:7" x14ac:dyDescent="0.2">
      <c r="C459" s="7" t="s">
        <v>543</v>
      </c>
    </row>
    <row r="460" spans="1:7" ht="24" x14ac:dyDescent="0.2">
      <c r="C460" s="7" t="s">
        <v>544</v>
      </c>
    </row>
    <row r="461" spans="1:7" x14ac:dyDescent="0.2">
      <c r="C461" s="7" t="s">
        <v>545</v>
      </c>
      <c r="D461" s="35" t="s">
        <v>4</v>
      </c>
      <c r="E461" s="36">
        <v>118.2</v>
      </c>
      <c r="G461" s="36">
        <f>E461*F461</f>
        <v>0</v>
      </c>
    </row>
    <row r="463" spans="1:7" ht="36" x14ac:dyDescent="0.2">
      <c r="B463" s="34" t="s">
        <v>364</v>
      </c>
      <c r="C463" s="7" t="s">
        <v>854</v>
      </c>
    </row>
    <row r="464" spans="1:7" ht="36" x14ac:dyDescent="0.2">
      <c r="C464" s="7" t="s">
        <v>546</v>
      </c>
    </row>
    <row r="465" spans="2:7" ht="48" x14ac:dyDescent="0.2">
      <c r="C465" s="7" t="s">
        <v>547</v>
      </c>
    </row>
    <row r="466" spans="2:7" ht="60" x14ac:dyDescent="0.2">
      <c r="C466" s="7" t="s">
        <v>548</v>
      </c>
    </row>
    <row r="467" spans="2:7" ht="36" x14ac:dyDescent="0.2">
      <c r="C467" s="7" t="s">
        <v>549</v>
      </c>
    </row>
    <row r="468" spans="2:7" ht="24" x14ac:dyDescent="0.2">
      <c r="C468" s="7" t="s">
        <v>550</v>
      </c>
    </row>
    <row r="469" spans="2:7" ht="24" x14ac:dyDescent="0.2">
      <c r="C469" s="7" t="s">
        <v>551</v>
      </c>
    </row>
    <row r="470" spans="2:7" x14ac:dyDescent="0.2">
      <c r="C470" s="7" t="s">
        <v>552</v>
      </c>
    </row>
    <row r="471" spans="2:7" x14ac:dyDescent="0.2">
      <c r="C471" s="7" t="s">
        <v>553</v>
      </c>
    </row>
    <row r="472" spans="2:7" x14ac:dyDescent="0.2">
      <c r="C472" s="7" t="s">
        <v>554</v>
      </c>
      <c r="D472" s="35" t="s">
        <v>4</v>
      </c>
      <c r="E472" s="36">
        <v>398.6</v>
      </c>
      <c r="G472" s="36">
        <f>E472*F472</f>
        <v>0</v>
      </c>
    </row>
    <row r="473" spans="2:7" x14ac:dyDescent="0.2">
      <c r="C473" s="7" t="s">
        <v>555</v>
      </c>
      <c r="D473" s="35" t="s">
        <v>4</v>
      </c>
      <c r="E473" s="36">
        <v>127.6</v>
      </c>
      <c r="G473" s="36">
        <f>E473*F473</f>
        <v>0</v>
      </c>
    </row>
    <row r="475" spans="2:7" ht="24" x14ac:dyDescent="0.2">
      <c r="B475" s="34" t="s">
        <v>369</v>
      </c>
      <c r="C475" s="7" t="s">
        <v>855</v>
      </c>
    </row>
    <row r="476" spans="2:7" ht="36" x14ac:dyDescent="0.2">
      <c r="C476" s="7" t="s">
        <v>546</v>
      </c>
    </row>
    <row r="477" spans="2:7" ht="48" x14ac:dyDescent="0.2">
      <c r="C477" s="7" t="s">
        <v>547</v>
      </c>
    </row>
    <row r="478" spans="2:7" ht="60" x14ac:dyDescent="0.2">
      <c r="C478" s="7" t="s">
        <v>556</v>
      </c>
    </row>
    <row r="479" spans="2:7" ht="24" x14ac:dyDescent="0.2">
      <c r="C479" s="7" t="s">
        <v>557</v>
      </c>
    </row>
    <row r="480" spans="2:7" ht="24" x14ac:dyDescent="0.2">
      <c r="C480" s="7" t="s">
        <v>551</v>
      </c>
    </row>
    <row r="481" spans="2:7" x14ac:dyDescent="0.2">
      <c r="C481" s="7" t="s">
        <v>553</v>
      </c>
    </row>
    <row r="482" spans="2:7" x14ac:dyDescent="0.2">
      <c r="C482" s="7" t="s">
        <v>558</v>
      </c>
      <c r="D482" s="35" t="s">
        <v>4</v>
      </c>
      <c r="E482" s="36">
        <v>35.6</v>
      </c>
      <c r="G482" s="36">
        <f>E482*F482</f>
        <v>0</v>
      </c>
    </row>
    <row r="483" spans="2:7" x14ac:dyDescent="0.2">
      <c r="C483" s="7" t="s">
        <v>559</v>
      </c>
      <c r="D483" s="35" t="s">
        <v>4</v>
      </c>
      <c r="E483" s="36">
        <v>6.7</v>
      </c>
      <c r="G483" s="36">
        <f>E483*F483</f>
        <v>0</v>
      </c>
    </row>
    <row r="484" spans="2:7" x14ac:dyDescent="0.2">
      <c r="C484" s="7" t="s">
        <v>560</v>
      </c>
      <c r="D484" s="35" t="s">
        <v>4</v>
      </c>
      <c r="E484" s="36">
        <v>47.4</v>
      </c>
      <c r="G484" s="36">
        <f>E484*F484</f>
        <v>0</v>
      </c>
    </row>
    <row r="486" spans="2:7" ht="36" x14ac:dyDescent="0.2">
      <c r="B486" s="34" t="s">
        <v>373</v>
      </c>
      <c r="C486" s="7" t="s">
        <v>856</v>
      </c>
    </row>
    <row r="487" spans="2:7" ht="36" x14ac:dyDescent="0.2">
      <c r="C487" s="7" t="s">
        <v>546</v>
      </c>
    </row>
    <row r="488" spans="2:7" ht="48" x14ac:dyDescent="0.2">
      <c r="C488" s="7" t="s">
        <v>547</v>
      </c>
    </row>
    <row r="489" spans="2:7" ht="72" x14ac:dyDescent="0.2">
      <c r="C489" s="7" t="s">
        <v>561</v>
      </c>
    </row>
    <row r="490" spans="2:7" ht="24" x14ac:dyDescent="0.2">
      <c r="C490" s="7" t="s">
        <v>551</v>
      </c>
    </row>
    <row r="491" spans="2:7" x14ac:dyDescent="0.2">
      <c r="C491" s="7" t="s">
        <v>553</v>
      </c>
    </row>
    <row r="492" spans="2:7" x14ac:dyDescent="0.2">
      <c r="C492" s="7" t="s">
        <v>857</v>
      </c>
      <c r="D492" s="35" t="s">
        <v>4</v>
      </c>
      <c r="E492" s="36">
        <v>75.650000000000006</v>
      </c>
      <c r="G492" s="36">
        <f>E492*F492</f>
        <v>0</v>
      </c>
    </row>
    <row r="494" spans="2:7" ht="36" x14ac:dyDescent="0.2">
      <c r="B494" s="34" t="s">
        <v>377</v>
      </c>
      <c r="C494" s="7" t="s">
        <v>858</v>
      </c>
    </row>
    <row r="495" spans="2:7" ht="84" x14ac:dyDescent="0.2">
      <c r="C495" s="7" t="s">
        <v>562</v>
      </c>
    </row>
    <row r="496" spans="2:7" ht="60" x14ac:dyDescent="0.2">
      <c r="C496" s="7" t="s">
        <v>563</v>
      </c>
    </row>
    <row r="497" spans="2:7" x14ac:dyDescent="0.2">
      <c r="C497" s="7" t="s">
        <v>564</v>
      </c>
    </row>
    <row r="498" spans="2:7" ht="48" x14ac:dyDescent="0.2">
      <c r="C498" s="7" t="s">
        <v>565</v>
      </c>
    </row>
    <row r="499" spans="2:7" ht="24" x14ac:dyDescent="0.2">
      <c r="C499" s="7" t="s">
        <v>566</v>
      </c>
    </row>
    <row r="500" spans="2:7" x14ac:dyDescent="0.2">
      <c r="C500" s="7" t="s">
        <v>567</v>
      </c>
      <c r="D500" s="35" t="s">
        <v>4</v>
      </c>
      <c r="E500" s="36">
        <f>41.5</f>
        <v>41.5</v>
      </c>
      <c r="G500" s="36">
        <f>E500*F500</f>
        <v>0</v>
      </c>
    </row>
    <row r="502" spans="2:7" ht="24" x14ac:dyDescent="0.2">
      <c r="B502" s="34" t="s">
        <v>381</v>
      </c>
      <c r="C502" s="7" t="s">
        <v>568</v>
      </c>
    </row>
    <row r="503" spans="2:7" ht="48" x14ac:dyDescent="0.2">
      <c r="C503" s="7" t="s">
        <v>569</v>
      </c>
    </row>
    <row r="504" spans="2:7" ht="24" x14ac:dyDescent="0.2">
      <c r="C504" s="7" t="s">
        <v>570</v>
      </c>
    </row>
    <row r="505" spans="2:7" ht="24" x14ac:dyDescent="0.2">
      <c r="C505" s="7" t="s">
        <v>571</v>
      </c>
    </row>
    <row r="506" spans="2:7" ht="24" x14ac:dyDescent="0.2">
      <c r="C506" s="7" t="s">
        <v>572</v>
      </c>
    </row>
    <row r="507" spans="2:7" ht="48" x14ac:dyDescent="0.2">
      <c r="C507" s="7" t="s">
        <v>573</v>
      </c>
      <c r="D507" s="35" t="s">
        <v>88</v>
      </c>
      <c r="E507" s="36">
        <v>28</v>
      </c>
      <c r="G507" s="36">
        <f>E507*F507</f>
        <v>0</v>
      </c>
    </row>
    <row r="509" spans="2:7" ht="24" x14ac:dyDescent="0.2">
      <c r="B509" s="34" t="s">
        <v>383</v>
      </c>
      <c r="C509" s="7" t="s">
        <v>574</v>
      </c>
    </row>
    <row r="510" spans="2:7" ht="60" x14ac:dyDescent="0.2">
      <c r="C510" s="7" t="s">
        <v>575</v>
      </c>
    </row>
    <row r="511" spans="2:7" ht="60" x14ac:dyDescent="0.2">
      <c r="C511" s="7" t="s">
        <v>576</v>
      </c>
    </row>
    <row r="512" spans="2:7" ht="24" x14ac:dyDescent="0.2">
      <c r="C512" s="7" t="s">
        <v>577</v>
      </c>
    </row>
    <row r="513" spans="2:7" x14ac:dyDescent="0.2">
      <c r="C513" s="7" t="s">
        <v>578</v>
      </c>
    </row>
    <row r="514" spans="2:7" x14ac:dyDescent="0.2">
      <c r="C514" s="7" t="s">
        <v>1213</v>
      </c>
      <c r="D514" s="35" t="s">
        <v>88</v>
      </c>
      <c r="E514" s="36">
        <f>37.5+6.3+10.4+4+3</f>
        <v>61.2</v>
      </c>
      <c r="G514" s="36">
        <f>E514*F514</f>
        <v>0</v>
      </c>
    </row>
    <row r="515" spans="2:7" ht="24" x14ac:dyDescent="0.2">
      <c r="C515" s="7" t="s">
        <v>579</v>
      </c>
      <c r="D515" s="35" t="s">
        <v>88</v>
      </c>
      <c r="E515" s="36">
        <f>6.1+6.5+2.8</f>
        <v>15.4</v>
      </c>
      <c r="G515" s="36">
        <f>E515*F515</f>
        <v>0</v>
      </c>
    </row>
    <row r="517" spans="2:7" ht="24" x14ac:dyDescent="0.2">
      <c r="B517" s="34" t="s">
        <v>389</v>
      </c>
      <c r="C517" s="7" t="s">
        <v>580</v>
      </c>
    </row>
    <row r="518" spans="2:7" ht="60" x14ac:dyDescent="0.2">
      <c r="C518" s="7" t="s">
        <v>581</v>
      </c>
    </row>
    <row r="519" spans="2:7" ht="24" x14ac:dyDescent="0.2">
      <c r="C519" s="7" t="s">
        <v>582</v>
      </c>
    </row>
    <row r="520" spans="2:7" ht="24" x14ac:dyDescent="0.2">
      <c r="C520" s="7" t="s">
        <v>577</v>
      </c>
    </row>
    <row r="521" spans="2:7" x14ac:dyDescent="0.2">
      <c r="C521" s="7" t="s">
        <v>578</v>
      </c>
    </row>
    <row r="522" spans="2:7" ht="24" x14ac:dyDescent="0.2">
      <c r="C522" s="7" t="s">
        <v>583</v>
      </c>
      <c r="D522" s="35" t="s">
        <v>88</v>
      </c>
      <c r="E522" s="36">
        <f>14.2</f>
        <v>14.2</v>
      </c>
      <c r="G522" s="36">
        <f>E522*F522</f>
        <v>0</v>
      </c>
    </row>
    <row r="523" spans="2:7" ht="24" x14ac:dyDescent="0.2">
      <c r="C523" s="7" t="s">
        <v>584</v>
      </c>
      <c r="D523" s="35" t="s">
        <v>88</v>
      </c>
      <c r="E523" s="36">
        <v>5.8</v>
      </c>
      <c r="G523" s="36">
        <f>E523*F523</f>
        <v>0</v>
      </c>
    </row>
    <row r="524" spans="2:7" x14ac:dyDescent="0.2">
      <c r="C524" s="7" t="s">
        <v>585</v>
      </c>
      <c r="D524" s="35" t="s">
        <v>88</v>
      </c>
      <c r="E524" s="36">
        <f>11.85+14.35</f>
        <v>26.2</v>
      </c>
      <c r="G524" s="36">
        <f>E524*F524</f>
        <v>0</v>
      </c>
    </row>
    <row r="526" spans="2:7" ht="24" x14ac:dyDescent="0.2">
      <c r="B526" s="34" t="s">
        <v>393</v>
      </c>
      <c r="C526" s="7" t="s">
        <v>586</v>
      </c>
    </row>
    <row r="527" spans="2:7" ht="48" x14ac:dyDescent="0.2">
      <c r="C527" s="7" t="s">
        <v>587</v>
      </c>
    </row>
    <row r="528" spans="2:7" ht="24" x14ac:dyDescent="0.2">
      <c r="C528" s="7" t="s">
        <v>588</v>
      </c>
    </row>
    <row r="529" spans="1:7" ht="36" x14ac:dyDescent="0.2">
      <c r="C529" s="7" t="s">
        <v>859</v>
      </c>
    </row>
    <row r="530" spans="1:7" ht="24" x14ac:dyDescent="0.2">
      <c r="C530" s="7" t="s">
        <v>577</v>
      </c>
    </row>
    <row r="531" spans="1:7" x14ac:dyDescent="0.2">
      <c r="C531" s="7" t="s">
        <v>578</v>
      </c>
    </row>
    <row r="532" spans="1:7" x14ac:dyDescent="0.2">
      <c r="C532" s="7" t="s">
        <v>1214</v>
      </c>
      <c r="D532" s="35" t="s">
        <v>88</v>
      </c>
      <c r="E532" s="36">
        <f>6.4+8.7+11.3+42.4+44.2+35.3+2.5+4.7+9.1+11.1+13.1+15.4+20.3</f>
        <v>224.5</v>
      </c>
      <c r="G532" s="36">
        <f>E532*F532</f>
        <v>0</v>
      </c>
    </row>
    <row r="533" spans="1:7" x14ac:dyDescent="0.2">
      <c r="C533" s="7" t="s">
        <v>589</v>
      </c>
      <c r="D533" s="35" t="s">
        <v>88</v>
      </c>
      <c r="E533" s="36">
        <f>16.4+14.6+12.9+8.8</f>
        <v>52.7</v>
      </c>
      <c r="G533" s="36">
        <f>E533*F533</f>
        <v>0</v>
      </c>
    </row>
    <row r="535" spans="1:7" ht="24" x14ac:dyDescent="0.2">
      <c r="B535" s="34" t="s">
        <v>389</v>
      </c>
      <c r="C535" s="7" t="s">
        <v>860</v>
      </c>
    </row>
    <row r="536" spans="1:7" ht="60" x14ac:dyDescent="0.2">
      <c r="C536" s="7" t="s">
        <v>590</v>
      </c>
    </row>
    <row r="537" spans="1:7" ht="24" x14ac:dyDescent="0.2">
      <c r="C537" s="7" t="s">
        <v>591</v>
      </c>
    </row>
    <row r="538" spans="1:7" ht="24" x14ac:dyDescent="0.2">
      <c r="C538" s="7" t="s">
        <v>861</v>
      </c>
    </row>
    <row r="539" spans="1:7" ht="24" x14ac:dyDescent="0.2">
      <c r="C539" s="7" t="s">
        <v>577</v>
      </c>
    </row>
    <row r="540" spans="1:7" x14ac:dyDescent="0.2">
      <c r="C540" s="7" t="s">
        <v>592</v>
      </c>
    </row>
    <row r="541" spans="1:7" s="13" customFormat="1" x14ac:dyDescent="0.2">
      <c r="A541" s="34"/>
      <c r="B541" s="34"/>
      <c r="C541" s="7" t="s">
        <v>593</v>
      </c>
      <c r="D541" s="35" t="s">
        <v>0</v>
      </c>
      <c r="E541" s="36">
        <v>18</v>
      </c>
      <c r="F541" s="37"/>
      <c r="G541" s="36">
        <f t="shared" ref="G541:G551" si="3">E541*F541</f>
        <v>0</v>
      </c>
    </row>
    <row r="542" spans="1:7" x14ac:dyDescent="0.2">
      <c r="C542" s="7" t="s">
        <v>594</v>
      </c>
      <c r="D542" s="35" t="s">
        <v>0</v>
      </c>
      <c r="E542" s="36">
        <v>1</v>
      </c>
      <c r="G542" s="36">
        <f t="shared" si="3"/>
        <v>0</v>
      </c>
    </row>
    <row r="543" spans="1:7" x14ac:dyDescent="0.2">
      <c r="C543" s="7" t="s">
        <v>595</v>
      </c>
      <c r="D543" s="35" t="s">
        <v>0</v>
      </c>
      <c r="E543" s="36">
        <v>20</v>
      </c>
      <c r="G543" s="36">
        <f t="shared" si="3"/>
        <v>0</v>
      </c>
    </row>
    <row r="544" spans="1:7" x14ac:dyDescent="0.2">
      <c r="C544" s="7" t="s">
        <v>596</v>
      </c>
      <c r="D544" s="35" t="s">
        <v>0</v>
      </c>
      <c r="E544" s="36">
        <v>1</v>
      </c>
      <c r="G544" s="36">
        <f t="shared" si="3"/>
        <v>0</v>
      </c>
    </row>
    <row r="545" spans="1:7" x14ac:dyDescent="0.2">
      <c r="C545" s="7" t="s">
        <v>597</v>
      </c>
      <c r="D545" s="35" t="s">
        <v>0</v>
      </c>
      <c r="E545" s="36">
        <v>1</v>
      </c>
      <c r="G545" s="36">
        <f t="shared" si="3"/>
        <v>0</v>
      </c>
    </row>
    <row r="546" spans="1:7" x14ac:dyDescent="0.2">
      <c r="C546" s="7" t="s">
        <v>598</v>
      </c>
      <c r="D546" s="35" t="s">
        <v>0</v>
      </c>
      <c r="E546" s="36">
        <v>1</v>
      </c>
      <c r="G546" s="36">
        <f t="shared" si="3"/>
        <v>0</v>
      </c>
    </row>
    <row r="547" spans="1:7" x14ac:dyDescent="0.2">
      <c r="C547" s="7" t="s">
        <v>599</v>
      </c>
      <c r="D547" s="35" t="s">
        <v>0</v>
      </c>
      <c r="E547" s="36">
        <v>1</v>
      </c>
      <c r="G547" s="36">
        <f t="shared" si="3"/>
        <v>0</v>
      </c>
    </row>
    <row r="548" spans="1:7" x14ac:dyDescent="0.2">
      <c r="C548" s="7" t="s">
        <v>600</v>
      </c>
      <c r="D548" s="35" t="s">
        <v>0</v>
      </c>
      <c r="E548" s="36">
        <v>14</v>
      </c>
      <c r="G548" s="36">
        <f t="shared" si="3"/>
        <v>0</v>
      </c>
    </row>
    <row r="549" spans="1:7" x14ac:dyDescent="0.2">
      <c r="C549" s="7" t="s">
        <v>601</v>
      </c>
      <c r="D549" s="35" t="s">
        <v>0</v>
      </c>
      <c r="E549" s="36">
        <v>1</v>
      </c>
      <c r="G549" s="36">
        <f t="shared" si="3"/>
        <v>0</v>
      </c>
    </row>
    <row r="550" spans="1:7" x14ac:dyDescent="0.2">
      <c r="C550" s="7" t="s">
        <v>602</v>
      </c>
      <c r="D550" s="35" t="s">
        <v>0</v>
      </c>
      <c r="E550" s="36">
        <v>1</v>
      </c>
      <c r="G550" s="36">
        <f t="shared" si="3"/>
        <v>0</v>
      </c>
    </row>
    <row r="551" spans="1:7" x14ac:dyDescent="0.2">
      <c r="C551" s="7" t="s">
        <v>603</v>
      </c>
      <c r="D551" s="35" t="s">
        <v>0</v>
      </c>
      <c r="E551" s="36">
        <v>5</v>
      </c>
      <c r="G551" s="36">
        <f t="shared" si="3"/>
        <v>0</v>
      </c>
    </row>
    <row r="553" spans="1:7" s="49" customFormat="1" x14ac:dyDescent="0.2">
      <c r="A553" s="38"/>
      <c r="B553" s="38" t="s">
        <v>539</v>
      </c>
      <c r="C553" s="39" t="s">
        <v>604</v>
      </c>
      <c r="D553" s="40"/>
      <c r="E553" s="41"/>
      <c r="F553" s="42"/>
      <c r="G553" s="41">
        <f>SUM(G453:G551)</f>
        <v>0</v>
      </c>
    </row>
    <row r="556" spans="1:7" s="49" customFormat="1" x14ac:dyDescent="0.2">
      <c r="A556" s="38"/>
      <c r="B556" s="38" t="s">
        <v>605</v>
      </c>
      <c r="C556" s="39" t="s">
        <v>1219</v>
      </c>
      <c r="D556" s="40"/>
      <c r="E556" s="41"/>
      <c r="F556" s="42"/>
      <c r="G556" s="41"/>
    </row>
    <row r="558" spans="1:7" x14ac:dyDescent="0.2">
      <c r="B558" s="34" t="s">
        <v>357</v>
      </c>
      <c r="C558" s="7" t="s">
        <v>606</v>
      </c>
    </row>
    <row r="559" spans="1:7" ht="96" x14ac:dyDescent="0.2">
      <c r="C559" s="7" t="s">
        <v>607</v>
      </c>
    </row>
    <row r="560" spans="1:7" x14ac:dyDescent="0.2">
      <c r="C560" s="7" t="s">
        <v>608</v>
      </c>
    </row>
    <row r="561" spans="3:7" ht="24" x14ac:dyDescent="0.2">
      <c r="C561" s="7" t="s">
        <v>609</v>
      </c>
    </row>
    <row r="563" spans="3:7" x14ac:dyDescent="0.2">
      <c r="C563" s="7" t="s">
        <v>610</v>
      </c>
    </row>
    <row r="564" spans="3:7" ht="84" x14ac:dyDescent="0.2">
      <c r="C564" s="7" t="s">
        <v>611</v>
      </c>
      <c r="D564" s="35" t="s">
        <v>363</v>
      </c>
      <c r="E564" s="36">
        <v>1</v>
      </c>
      <c r="G564" s="36">
        <f>E564*F564</f>
        <v>0</v>
      </c>
    </row>
    <row r="566" spans="3:7" ht="24" x14ac:dyDescent="0.2">
      <c r="C566" s="7" t="s">
        <v>612</v>
      </c>
    </row>
    <row r="567" spans="3:7" ht="24" x14ac:dyDescent="0.2">
      <c r="C567" s="7" t="s">
        <v>613</v>
      </c>
    </row>
    <row r="568" spans="3:7" ht="48" x14ac:dyDescent="0.2">
      <c r="C568" s="7" t="s">
        <v>614</v>
      </c>
    </row>
    <row r="569" spans="3:7" ht="48" x14ac:dyDescent="0.2">
      <c r="C569" s="7" t="s">
        <v>615</v>
      </c>
      <c r="D569" s="35" t="s">
        <v>363</v>
      </c>
      <c r="E569" s="36">
        <v>1</v>
      </c>
      <c r="G569" s="36">
        <f>E569*F569</f>
        <v>0</v>
      </c>
    </row>
    <row r="571" spans="3:7" x14ac:dyDescent="0.2">
      <c r="C571" s="7" t="s">
        <v>616</v>
      </c>
    </row>
    <row r="572" spans="3:7" ht="24" x14ac:dyDescent="0.2">
      <c r="C572" s="7" t="s">
        <v>617</v>
      </c>
    </row>
    <row r="573" spans="3:7" ht="48" x14ac:dyDescent="0.2">
      <c r="C573" s="7" t="s">
        <v>618</v>
      </c>
    </row>
    <row r="574" spans="3:7" ht="36" x14ac:dyDescent="0.2">
      <c r="C574" s="7" t="s">
        <v>619</v>
      </c>
    </row>
    <row r="575" spans="3:7" ht="60" x14ac:dyDescent="0.2">
      <c r="C575" s="7" t="s">
        <v>620</v>
      </c>
    </row>
    <row r="576" spans="3:7" ht="24" x14ac:dyDescent="0.2">
      <c r="C576" s="7" t="s">
        <v>621</v>
      </c>
    </row>
    <row r="577" spans="2:7" ht="36" x14ac:dyDescent="0.2">
      <c r="C577" s="7" t="s">
        <v>622</v>
      </c>
    </row>
    <row r="578" spans="2:7" x14ac:dyDescent="0.2">
      <c r="C578" s="7" t="s">
        <v>623</v>
      </c>
      <c r="D578" s="35" t="s">
        <v>363</v>
      </c>
      <c r="E578" s="36">
        <v>1</v>
      </c>
      <c r="G578" s="36">
        <f>E578*F578</f>
        <v>0</v>
      </c>
    </row>
    <row r="580" spans="2:7" ht="24" x14ac:dyDescent="0.2">
      <c r="B580" s="34" t="s">
        <v>364</v>
      </c>
      <c r="C580" s="7" t="s">
        <v>624</v>
      </c>
    </row>
    <row r="581" spans="2:7" ht="48" x14ac:dyDescent="0.2">
      <c r="C581" s="7" t="s">
        <v>625</v>
      </c>
    </row>
    <row r="582" spans="2:7" ht="96" x14ac:dyDescent="0.2">
      <c r="C582" s="7" t="s">
        <v>626</v>
      </c>
    </row>
    <row r="583" spans="2:7" ht="60" x14ac:dyDescent="0.2">
      <c r="C583" s="7" t="s">
        <v>627</v>
      </c>
    </row>
    <row r="584" spans="2:7" x14ac:dyDescent="0.2">
      <c r="C584" s="7" t="s">
        <v>608</v>
      </c>
    </row>
    <row r="585" spans="2:7" ht="24" x14ac:dyDescent="0.2">
      <c r="C585" s="7" t="s">
        <v>609</v>
      </c>
    </row>
    <row r="587" spans="2:7" ht="24" x14ac:dyDescent="0.2">
      <c r="C587" s="7" t="s">
        <v>628</v>
      </c>
    </row>
    <row r="588" spans="2:7" ht="36" x14ac:dyDescent="0.2">
      <c r="C588" s="7" t="s">
        <v>629</v>
      </c>
    </row>
    <row r="589" spans="2:7" ht="60" x14ac:dyDescent="0.2">
      <c r="C589" s="7" t="s">
        <v>630</v>
      </c>
    </row>
    <row r="590" spans="2:7" ht="36" x14ac:dyDescent="0.2">
      <c r="C590" s="7" t="s">
        <v>631</v>
      </c>
    </row>
    <row r="591" spans="2:7" ht="24" x14ac:dyDescent="0.2">
      <c r="C591" s="7" t="s">
        <v>632</v>
      </c>
    </row>
    <row r="592" spans="2:7" ht="48" x14ac:dyDescent="0.2">
      <c r="C592" s="7" t="s">
        <v>633</v>
      </c>
    </row>
    <row r="593" spans="2:7" ht="48" x14ac:dyDescent="0.2">
      <c r="C593" s="7" t="s">
        <v>634</v>
      </c>
      <c r="D593" s="35" t="s">
        <v>363</v>
      </c>
      <c r="E593" s="36">
        <v>1</v>
      </c>
      <c r="G593" s="36">
        <f>E593*F593</f>
        <v>0</v>
      </c>
    </row>
    <row r="595" spans="2:7" ht="24" x14ac:dyDescent="0.2">
      <c r="C595" s="7" t="s">
        <v>635</v>
      </c>
    </row>
    <row r="596" spans="2:7" ht="36" x14ac:dyDescent="0.2">
      <c r="C596" s="7" t="s">
        <v>636</v>
      </c>
    </row>
    <row r="597" spans="2:7" ht="72" x14ac:dyDescent="0.2">
      <c r="C597" s="7" t="s">
        <v>637</v>
      </c>
    </row>
    <row r="598" spans="2:7" ht="48" x14ac:dyDescent="0.2">
      <c r="C598" s="7" t="s">
        <v>638</v>
      </c>
    </row>
    <row r="599" spans="2:7" ht="36" x14ac:dyDescent="0.2">
      <c r="C599" s="7" t="s">
        <v>639</v>
      </c>
      <c r="D599" s="35" t="s">
        <v>363</v>
      </c>
      <c r="E599" s="36">
        <v>1</v>
      </c>
      <c r="G599" s="36">
        <f>E599*F599</f>
        <v>0</v>
      </c>
    </row>
    <row r="602" spans="2:7" ht="24" x14ac:dyDescent="0.2">
      <c r="B602" s="34" t="s">
        <v>369</v>
      </c>
      <c r="C602" s="7" t="s">
        <v>1215</v>
      </c>
    </row>
    <row r="603" spans="2:7" ht="72" x14ac:dyDescent="0.2">
      <c r="C603" s="7" t="s">
        <v>640</v>
      </c>
    </row>
    <row r="604" spans="2:7" ht="144" x14ac:dyDescent="0.2">
      <c r="C604" s="7" t="s">
        <v>1216</v>
      </c>
    </row>
    <row r="605" spans="2:7" ht="36" x14ac:dyDescent="0.2">
      <c r="C605" s="7" t="s">
        <v>1217</v>
      </c>
    </row>
    <row r="606" spans="2:7" ht="24" x14ac:dyDescent="0.2">
      <c r="C606" s="7" t="s">
        <v>609</v>
      </c>
    </row>
    <row r="608" spans="2:7" ht="24" x14ac:dyDescent="0.2">
      <c r="C608" s="7" t="s">
        <v>641</v>
      </c>
    </row>
    <row r="609" spans="2:7" ht="36" x14ac:dyDescent="0.2">
      <c r="C609" s="7" t="s">
        <v>642</v>
      </c>
    </row>
    <row r="610" spans="2:7" ht="60" x14ac:dyDescent="0.2">
      <c r="C610" s="7" t="s">
        <v>643</v>
      </c>
    </row>
    <row r="611" spans="2:7" ht="72" x14ac:dyDescent="0.2">
      <c r="C611" s="7" t="s">
        <v>644</v>
      </c>
    </row>
    <row r="612" spans="2:7" ht="60" x14ac:dyDescent="0.2">
      <c r="C612" s="7" t="s">
        <v>645</v>
      </c>
    </row>
    <row r="613" spans="2:7" ht="24" x14ac:dyDescent="0.2">
      <c r="C613" s="7" t="s">
        <v>646</v>
      </c>
    </row>
    <row r="614" spans="2:7" ht="36" x14ac:dyDescent="0.2">
      <c r="C614" s="7" t="s">
        <v>647</v>
      </c>
    </row>
    <row r="615" spans="2:7" ht="36" x14ac:dyDescent="0.2">
      <c r="C615" s="7" t="s">
        <v>648</v>
      </c>
      <c r="D615" s="35" t="s">
        <v>363</v>
      </c>
      <c r="E615" s="36">
        <v>1</v>
      </c>
      <c r="G615" s="36">
        <f>E615*F615</f>
        <v>0</v>
      </c>
    </row>
    <row r="617" spans="2:7" x14ac:dyDescent="0.2">
      <c r="C617" s="7" t="s">
        <v>649</v>
      </c>
    </row>
    <row r="618" spans="2:7" ht="36" x14ac:dyDescent="0.2">
      <c r="C618" s="7" t="s">
        <v>650</v>
      </c>
    </row>
    <row r="619" spans="2:7" ht="48" x14ac:dyDescent="0.2">
      <c r="C619" s="7" t="s">
        <v>651</v>
      </c>
    </row>
    <row r="620" spans="2:7" ht="36" x14ac:dyDescent="0.2">
      <c r="C620" s="7" t="s">
        <v>652</v>
      </c>
      <c r="D620" s="35" t="s">
        <v>363</v>
      </c>
      <c r="E620" s="36">
        <v>1</v>
      </c>
      <c r="G620" s="36">
        <f>E620*F620</f>
        <v>0</v>
      </c>
    </row>
    <row r="623" spans="2:7" x14ac:dyDescent="0.2">
      <c r="B623" s="34" t="s">
        <v>373</v>
      </c>
      <c r="C623" s="7" t="s">
        <v>653</v>
      </c>
    </row>
    <row r="624" spans="2:7" x14ac:dyDescent="0.2">
      <c r="C624" s="7" t="s">
        <v>654</v>
      </c>
    </row>
    <row r="625" spans="2:7" ht="72" x14ac:dyDescent="0.2">
      <c r="C625" s="7" t="s">
        <v>862</v>
      </c>
    </row>
    <row r="626" spans="2:7" ht="48" x14ac:dyDescent="0.2">
      <c r="C626" s="7" t="s">
        <v>655</v>
      </c>
    </row>
    <row r="627" spans="2:7" ht="24" x14ac:dyDescent="0.2">
      <c r="C627" s="7" t="s">
        <v>656</v>
      </c>
    </row>
    <row r="628" spans="2:7" ht="60" x14ac:dyDescent="0.2">
      <c r="C628" s="7" t="s">
        <v>657</v>
      </c>
    </row>
    <row r="629" spans="2:7" ht="48" x14ac:dyDescent="0.2">
      <c r="C629" s="7" t="s">
        <v>658</v>
      </c>
    </row>
    <row r="630" spans="2:7" x14ac:dyDescent="0.2">
      <c r="C630" s="7" t="s">
        <v>659</v>
      </c>
      <c r="D630" s="35" t="s">
        <v>0</v>
      </c>
      <c r="E630" s="36">
        <v>44</v>
      </c>
      <c r="G630" s="36">
        <f>E630*F630</f>
        <v>0</v>
      </c>
    </row>
    <row r="631" spans="2:7" x14ac:dyDescent="0.2">
      <c r="C631" s="7" t="s">
        <v>1218</v>
      </c>
      <c r="D631" s="35" t="s">
        <v>0</v>
      </c>
      <c r="E631" s="36">
        <v>11</v>
      </c>
      <c r="G631" s="36">
        <f>E631*F631</f>
        <v>0</v>
      </c>
    </row>
    <row r="632" spans="2:7" x14ac:dyDescent="0.2">
      <c r="C632" s="7" t="s">
        <v>660</v>
      </c>
      <c r="D632" s="35" t="s">
        <v>4</v>
      </c>
      <c r="E632" s="36">
        <f>86.5*1.8</f>
        <v>155.69999999999999</v>
      </c>
      <c r="G632" s="36">
        <f>E632*F632</f>
        <v>0</v>
      </c>
    </row>
    <row r="633" spans="2:7" ht="24" x14ac:dyDescent="0.2">
      <c r="C633" s="7" t="s">
        <v>661</v>
      </c>
      <c r="D633" s="35" t="s">
        <v>88</v>
      </c>
      <c r="E633" s="36">
        <f>95*3</f>
        <v>285</v>
      </c>
      <c r="G633" s="36">
        <f>E633*F633</f>
        <v>0</v>
      </c>
    </row>
    <row r="636" spans="2:7" x14ac:dyDescent="0.2">
      <c r="B636" s="34" t="s">
        <v>377</v>
      </c>
      <c r="C636" s="7" t="s">
        <v>662</v>
      </c>
    </row>
    <row r="637" spans="2:7" x14ac:dyDescent="0.2">
      <c r="C637" s="7" t="s">
        <v>663</v>
      </c>
    </row>
    <row r="638" spans="2:7" ht="48" x14ac:dyDescent="0.2">
      <c r="C638" s="7" t="s">
        <v>664</v>
      </c>
    </row>
    <row r="639" spans="2:7" ht="72" x14ac:dyDescent="0.2">
      <c r="C639" s="7" t="s">
        <v>665</v>
      </c>
    </row>
    <row r="640" spans="2:7" ht="24" x14ac:dyDescent="0.2">
      <c r="C640" s="7" t="s">
        <v>666</v>
      </c>
    </row>
    <row r="641" spans="1:7" x14ac:dyDescent="0.2">
      <c r="C641" s="7" t="s">
        <v>667</v>
      </c>
      <c r="D641" s="35" t="s">
        <v>0</v>
      </c>
      <c r="E641" s="36">
        <v>60</v>
      </c>
      <c r="G641" s="36">
        <f>E641*F641</f>
        <v>0</v>
      </c>
    </row>
    <row r="642" spans="1:7" x14ac:dyDescent="0.2">
      <c r="C642" s="7" t="s">
        <v>668</v>
      </c>
      <c r="D642" s="35" t="s">
        <v>4</v>
      </c>
      <c r="E642" s="36">
        <f xml:space="preserve"> 126.5*1.8</f>
        <v>227.7</v>
      </c>
      <c r="G642" s="36">
        <f>E642*F642</f>
        <v>0</v>
      </c>
    </row>
    <row r="644" spans="1:7" s="49" customFormat="1" x14ac:dyDescent="0.2">
      <c r="A644" s="38"/>
      <c r="B644" s="38" t="s">
        <v>605</v>
      </c>
      <c r="C644" s="39" t="s">
        <v>669</v>
      </c>
      <c r="D644" s="40"/>
      <c r="E644" s="41"/>
      <c r="F644" s="42"/>
      <c r="G644" s="41">
        <f>SUM(G557:G643)</f>
        <v>0</v>
      </c>
    </row>
    <row r="647" spans="1:7" s="49" customFormat="1" x14ac:dyDescent="0.2">
      <c r="A647" s="38"/>
      <c r="B647" s="38" t="s">
        <v>670</v>
      </c>
      <c r="C647" s="39" t="s">
        <v>671</v>
      </c>
      <c r="D647" s="40"/>
      <c r="E647" s="41"/>
      <c r="F647" s="42"/>
      <c r="G647" s="41"/>
    </row>
    <row r="649" spans="1:7" ht="108" x14ac:dyDescent="0.2">
      <c r="C649" s="7" t="s">
        <v>672</v>
      </c>
    </row>
    <row r="650" spans="1:7" ht="96" x14ac:dyDescent="0.2">
      <c r="C650" s="7" t="s">
        <v>673</v>
      </c>
    </row>
    <row r="651" spans="1:7" ht="48" x14ac:dyDescent="0.2">
      <c r="C651" s="7" t="s">
        <v>674</v>
      </c>
    </row>
    <row r="652" spans="1:7" ht="36" x14ac:dyDescent="0.2">
      <c r="C652" s="7" t="s">
        <v>863</v>
      </c>
    </row>
    <row r="654" spans="1:7" ht="36" x14ac:dyDescent="0.2">
      <c r="B654" s="34" t="s">
        <v>357</v>
      </c>
      <c r="C654" s="7" t="s">
        <v>675</v>
      </c>
    </row>
    <row r="655" spans="1:7" ht="48" x14ac:dyDescent="0.2">
      <c r="C655" s="7" t="s">
        <v>676</v>
      </c>
    </row>
    <row r="656" spans="1:7" ht="72" x14ac:dyDescent="0.2">
      <c r="C656" s="7" t="s">
        <v>864</v>
      </c>
    </row>
    <row r="657" spans="3:5" ht="108" x14ac:dyDescent="0.2">
      <c r="C657" s="7" t="s">
        <v>677</v>
      </c>
    </row>
    <row r="658" spans="3:5" ht="24" x14ac:dyDescent="0.2">
      <c r="C658" s="7" t="s">
        <v>678</v>
      </c>
    </row>
    <row r="659" spans="3:5" ht="48" x14ac:dyDescent="0.2">
      <c r="C659" s="7" t="s">
        <v>679</v>
      </c>
    </row>
    <row r="660" spans="3:5" ht="72" x14ac:dyDescent="0.2">
      <c r="C660" s="7" t="s">
        <v>680</v>
      </c>
    </row>
    <row r="661" spans="3:5" ht="24" x14ac:dyDescent="0.2">
      <c r="C661" s="7" t="s">
        <v>681</v>
      </c>
    </row>
    <row r="662" spans="3:5" ht="36" x14ac:dyDescent="0.2">
      <c r="C662" s="7" t="s">
        <v>682</v>
      </c>
    </row>
    <row r="663" spans="3:5" ht="24" x14ac:dyDescent="0.2">
      <c r="C663" s="7" t="s">
        <v>683</v>
      </c>
    </row>
    <row r="664" spans="3:5" x14ac:dyDescent="0.2">
      <c r="C664" s="7" t="s">
        <v>448</v>
      </c>
    </row>
    <row r="665" spans="3:5" x14ac:dyDescent="0.2">
      <c r="C665" s="7" t="s">
        <v>684</v>
      </c>
    </row>
    <row r="666" spans="3:5" x14ac:dyDescent="0.2">
      <c r="C666" s="7" t="s">
        <v>685</v>
      </c>
    </row>
    <row r="667" spans="3:5" ht="60" x14ac:dyDescent="0.2">
      <c r="C667" s="7" t="s">
        <v>686</v>
      </c>
    </row>
    <row r="668" spans="3:5" x14ac:dyDescent="0.2">
      <c r="C668" s="7" t="s">
        <v>687</v>
      </c>
    </row>
    <row r="669" spans="3:5" x14ac:dyDescent="0.2">
      <c r="C669" s="7" t="s">
        <v>688</v>
      </c>
      <c r="D669" s="35" t="s">
        <v>9</v>
      </c>
    </row>
    <row r="670" spans="3:5" x14ac:dyDescent="0.2">
      <c r="C670" s="7" t="s">
        <v>689</v>
      </c>
      <c r="E670" s="36">
        <f>4*2.4*2.35</f>
        <v>22.56</v>
      </c>
    </row>
    <row r="671" spans="3:5" x14ac:dyDescent="0.2">
      <c r="C671" s="7" t="s">
        <v>690</v>
      </c>
      <c r="E671" s="36">
        <f>2*1.48*2.35</f>
        <v>6.96</v>
      </c>
    </row>
    <row r="672" spans="3:5" x14ac:dyDescent="0.2">
      <c r="C672" s="7" t="s">
        <v>691</v>
      </c>
      <c r="E672" s="36">
        <f>4*0.18*2.35</f>
        <v>1.69</v>
      </c>
    </row>
    <row r="673" spans="3:7" ht="24" x14ac:dyDescent="0.2">
      <c r="C673" s="7" t="s">
        <v>865</v>
      </c>
    </row>
    <row r="674" spans="3:7" x14ac:dyDescent="0.2">
      <c r="C674" s="7" t="s">
        <v>692</v>
      </c>
      <c r="E674" s="36">
        <f>5*1.48*0.74</f>
        <v>5.48</v>
      </c>
    </row>
    <row r="675" spans="3:7" x14ac:dyDescent="0.2">
      <c r="C675" s="7" t="s">
        <v>866</v>
      </c>
    </row>
    <row r="676" spans="3:7" x14ac:dyDescent="0.2">
      <c r="C676" s="7" t="s">
        <v>693</v>
      </c>
      <c r="E676" s="36">
        <f>3*1*3.26</f>
        <v>9.7799999999999994</v>
      </c>
    </row>
    <row r="677" spans="3:7" x14ac:dyDescent="0.2">
      <c r="C677" s="7" t="s">
        <v>694</v>
      </c>
    </row>
    <row r="678" spans="3:7" x14ac:dyDescent="0.2">
      <c r="C678" s="7" t="s">
        <v>695</v>
      </c>
      <c r="E678" s="36">
        <f>4*0.3*3.14</f>
        <v>3.77</v>
      </c>
    </row>
    <row r="679" spans="3:7" x14ac:dyDescent="0.2">
      <c r="C679" s="7" t="s">
        <v>696</v>
      </c>
    </row>
    <row r="680" spans="3:7" x14ac:dyDescent="0.2">
      <c r="C680" s="7" t="s">
        <v>697</v>
      </c>
      <c r="E680" s="36">
        <f>0.4*0.2*46.8</f>
        <v>3.74</v>
      </c>
    </row>
    <row r="681" spans="3:7" x14ac:dyDescent="0.2">
      <c r="C681" s="7" t="s">
        <v>698</v>
      </c>
      <c r="E681" s="36">
        <f>SUM(E670:E680)</f>
        <v>53.98</v>
      </c>
    </row>
    <row r="682" spans="3:7" x14ac:dyDescent="0.2">
      <c r="C682" s="7" t="s">
        <v>699</v>
      </c>
      <c r="E682" s="36">
        <f>E681*0.1</f>
        <v>5.4</v>
      </c>
    </row>
    <row r="683" spans="3:7" x14ac:dyDescent="0.2">
      <c r="C683" s="7" t="s">
        <v>700</v>
      </c>
      <c r="D683" s="35" t="s">
        <v>9</v>
      </c>
      <c r="E683" s="36">
        <f>E681+E682</f>
        <v>59.38</v>
      </c>
    </row>
    <row r="684" spans="3:7" x14ac:dyDescent="0.2">
      <c r="D684" s="35" t="s">
        <v>0</v>
      </c>
      <c r="E684" s="36">
        <v>15</v>
      </c>
    </row>
    <row r="685" spans="3:7" x14ac:dyDescent="0.2">
      <c r="D685" s="35" t="s">
        <v>9</v>
      </c>
      <c r="E685" s="36">
        <f>E683*E684</f>
        <v>890.7</v>
      </c>
      <c r="G685" s="36">
        <f>E685*F685</f>
        <v>0</v>
      </c>
    </row>
    <row r="687" spans="3:7" x14ac:dyDescent="0.2">
      <c r="C687" s="7" t="s">
        <v>701</v>
      </c>
    </row>
    <row r="688" spans="3:7" ht="60" x14ac:dyDescent="0.2">
      <c r="C688" s="7" t="s">
        <v>686</v>
      </c>
    </row>
    <row r="689" spans="2:7" x14ac:dyDescent="0.2">
      <c r="C689" s="7" t="s">
        <v>688</v>
      </c>
      <c r="D689" s="35" t="s">
        <v>9</v>
      </c>
    </row>
    <row r="690" spans="2:7" ht="24" x14ac:dyDescent="0.2">
      <c r="C690" s="7" t="s">
        <v>865</v>
      </c>
    </row>
    <row r="691" spans="2:7" x14ac:dyDescent="0.2">
      <c r="C691" s="7" t="s">
        <v>702</v>
      </c>
      <c r="E691" s="36">
        <f>3*15*0.74</f>
        <v>33.299999999999997</v>
      </c>
    </row>
    <row r="692" spans="2:7" x14ac:dyDescent="0.2">
      <c r="C692" s="7" t="s">
        <v>703</v>
      </c>
      <c r="E692" s="36">
        <f>3*7.5*0.74</f>
        <v>16.649999999999999</v>
      </c>
    </row>
    <row r="693" spans="2:7" x14ac:dyDescent="0.2">
      <c r="C693" s="7" t="s">
        <v>698</v>
      </c>
      <c r="E693" s="36">
        <f>SUM(E691:E692)</f>
        <v>49.95</v>
      </c>
    </row>
    <row r="694" spans="2:7" x14ac:dyDescent="0.2">
      <c r="C694" s="7" t="s">
        <v>699</v>
      </c>
      <c r="E694" s="36">
        <f>E693*0.1</f>
        <v>5</v>
      </c>
    </row>
    <row r="695" spans="2:7" x14ac:dyDescent="0.2">
      <c r="D695" s="35" t="s">
        <v>9</v>
      </c>
      <c r="E695" s="36">
        <f>E693+E694</f>
        <v>54.95</v>
      </c>
      <c r="G695" s="36">
        <f>E695*F695</f>
        <v>0</v>
      </c>
    </row>
    <row r="697" spans="2:7" ht="36" x14ac:dyDescent="0.2">
      <c r="C697" s="7" t="s">
        <v>704</v>
      </c>
    </row>
    <row r="698" spans="2:7" ht="24" x14ac:dyDescent="0.2">
      <c r="C698" s="7" t="s">
        <v>705</v>
      </c>
      <c r="D698" s="35" t="s">
        <v>0</v>
      </c>
      <c r="E698" s="36">
        <v>15</v>
      </c>
      <c r="G698" s="36">
        <f>E698*F698</f>
        <v>0</v>
      </c>
    </row>
    <row r="701" spans="2:7" ht="24" x14ac:dyDescent="0.2">
      <c r="B701" s="34" t="s">
        <v>364</v>
      </c>
      <c r="C701" s="7" t="s">
        <v>706</v>
      </c>
    </row>
    <row r="702" spans="2:7" ht="48" x14ac:dyDescent="0.2">
      <c r="C702" s="7" t="s">
        <v>707</v>
      </c>
    </row>
    <row r="703" spans="2:7" ht="24" x14ac:dyDescent="0.2">
      <c r="C703" s="7" t="s">
        <v>708</v>
      </c>
    </row>
    <row r="704" spans="2:7" ht="36" x14ac:dyDescent="0.2">
      <c r="C704" s="7" t="s">
        <v>709</v>
      </c>
    </row>
    <row r="705" spans="2:7" x14ac:dyDescent="0.2">
      <c r="C705" s="7" t="s">
        <v>710</v>
      </c>
    </row>
    <row r="706" spans="2:7" ht="24" x14ac:dyDescent="0.2">
      <c r="C706" s="7" t="s">
        <v>711</v>
      </c>
    </row>
    <row r="707" spans="2:7" ht="36" x14ac:dyDescent="0.2">
      <c r="C707" s="7" t="s">
        <v>712</v>
      </c>
    </row>
    <row r="708" spans="2:7" ht="24" x14ac:dyDescent="0.2">
      <c r="C708" s="7" t="s">
        <v>713</v>
      </c>
      <c r="D708" s="35" t="s">
        <v>0</v>
      </c>
      <c r="E708" s="36">
        <v>1</v>
      </c>
      <c r="G708" s="36">
        <f>E708*F708</f>
        <v>0</v>
      </c>
    </row>
    <row r="710" spans="2:7" ht="36" x14ac:dyDescent="0.2">
      <c r="B710" s="34" t="s">
        <v>369</v>
      </c>
      <c r="C710" s="7" t="s">
        <v>714</v>
      </c>
    </row>
    <row r="711" spans="2:7" ht="36" x14ac:dyDescent="0.2">
      <c r="C711" s="7" t="s">
        <v>715</v>
      </c>
    </row>
    <row r="712" spans="2:7" ht="96" x14ac:dyDescent="0.2">
      <c r="C712" s="7" t="s">
        <v>716</v>
      </c>
    </row>
    <row r="713" spans="2:7" ht="48" x14ac:dyDescent="0.2">
      <c r="C713" s="7" t="s">
        <v>717</v>
      </c>
    </row>
    <row r="714" spans="2:7" ht="72" x14ac:dyDescent="0.2">
      <c r="C714" s="7" t="s">
        <v>718</v>
      </c>
    </row>
    <row r="715" spans="2:7" ht="36" x14ac:dyDescent="0.2">
      <c r="C715" s="7" t="s">
        <v>719</v>
      </c>
    </row>
    <row r="716" spans="2:7" ht="24" x14ac:dyDescent="0.2">
      <c r="C716" s="7" t="s">
        <v>720</v>
      </c>
    </row>
    <row r="717" spans="2:7" ht="36" x14ac:dyDescent="0.2">
      <c r="C717" s="7" t="s">
        <v>721</v>
      </c>
    </row>
    <row r="718" spans="2:7" ht="24" x14ac:dyDescent="0.2">
      <c r="C718" s="7" t="s">
        <v>722</v>
      </c>
    </row>
    <row r="719" spans="2:7" ht="24" x14ac:dyDescent="0.2">
      <c r="C719" s="7" t="s">
        <v>723</v>
      </c>
    </row>
    <row r="720" spans="2:7" ht="24" x14ac:dyDescent="0.2">
      <c r="C720" s="7" t="s">
        <v>724</v>
      </c>
      <c r="D720" s="35" t="s">
        <v>0</v>
      </c>
      <c r="E720" s="36">
        <v>39</v>
      </c>
      <c r="G720" s="36">
        <f>E720*F720</f>
        <v>0</v>
      </c>
    </row>
    <row r="722" spans="2:7" x14ac:dyDescent="0.2">
      <c r="B722" s="34" t="s">
        <v>373</v>
      </c>
      <c r="C722" s="7" t="s">
        <v>725</v>
      </c>
    </row>
    <row r="723" spans="2:7" ht="60" x14ac:dyDescent="0.2">
      <c r="C723" s="7" t="s">
        <v>726</v>
      </c>
    </row>
    <row r="724" spans="2:7" ht="24" x14ac:dyDescent="0.2">
      <c r="C724" s="7" t="s">
        <v>727</v>
      </c>
    </row>
    <row r="725" spans="2:7" x14ac:dyDescent="0.2">
      <c r="C725" s="7" t="s">
        <v>728</v>
      </c>
    </row>
    <row r="726" spans="2:7" ht="24" x14ac:dyDescent="0.2">
      <c r="C726" s="7" t="s">
        <v>729</v>
      </c>
      <c r="D726" s="35" t="s">
        <v>0</v>
      </c>
      <c r="E726" s="36">
        <v>4</v>
      </c>
      <c r="G726" s="36">
        <f>E726*F726</f>
        <v>0</v>
      </c>
    </row>
    <row r="728" spans="2:7" ht="24" x14ac:dyDescent="0.2">
      <c r="B728" s="34" t="s">
        <v>377</v>
      </c>
      <c r="C728" s="7" t="s">
        <v>730</v>
      </c>
    </row>
    <row r="729" spans="2:7" ht="48" x14ac:dyDescent="0.2">
      <c r="C729" s="7" t="s">
        <v>867</v>
      </c>
    </row>
    <row r="730" spans="2:7" x14ac:dyDescent="0.2">
      <c r="C730" s="7" t="s">
        <v>728</v>
      </c>
    </row>
    <row r="731" spans="2:7" ht="24" x14ac:dyDescent="0.2">
      <c r="C731" s="7" t="s">
        <v>729</v>
      </c>
      <c r="D731" s="35" t="s">
        <v>0</v>
      </c>
      <c r="E731" s="36">
        <v>4</v>
      </c>
      <c r="G731" s="36">
        <f>E731*F731</f>
        <v>0</v>
      </c>
    </row>
    <row r="733" spans="2:7" ht="24" x14ac:dyDescent="0.2">
      <c r="B733" s="34" t="s">
        <v>381</v>
      </c>
      <c r="C733" s="7" t="s">
        <v>731</v>
      </c>
    </row>
    <row r="734" spans="2:7" ht="48" x14ac:dyDescent="0.2">
      <c r="C734" s="7" t="s">
        <v>732</v>
      </c>
    </row>
    <row r="735" spans="2:7" ht="36" x14ac:dyDescent="0.2">
      <c r="C735" s="7" t="s">
        <v>733</v>
      </c>
    </row>
    <row r="736" spans="2:7" ht="24" x14ac:dyDescent="0.2">
      <c r="C736" s="7" t="s">
        <v>734</v>
      </c>
      <c r="D736" s="35" t="s">
        <v>0</v>
      </c>
      <c r="E736" s="36">
        <v>3</v>
      </c>
      <c r="G736" s="36">
        <f>E736*F736</f>
        <v>0</v>
      </c>
    </row>
    <row r="738" spans="1:7" x14ac:dyDescent="0.2">
      <c r="B738" s="34" t="s">
        <v>383</v>
      </c>
      <c r="C738" s="7" t="s">
        <v>735</v>
      </c>
    </row>
    <row r="739" spans="1:7" ht="60" x14ac:dyDescent="0.2">
      <c r="C739" s="7" t="s">
        <v>736</v>
      </c>
    </row>
    <row r="740" spans="1:7" ht="48" x14ac:dyDescent="0.2">
      <c r="C740" s="7" t="s">
        <v>737</v>
      </c>
    </row>
    <row r="741" spans="1:7" ht="24" x14ac:dyDescent="0.2">
      <c r="C741" s="7" t="s">
        <v>738</v>
      </c>
      <c r="D741" s="35" t="s">
        <v>0</v>
      </c>
      <c r="E741" s="36">
        <v>1</v>
      </c>
      <c r="G741" s="36">
        <f>E741*F741</f>
        <v>0</v>
      </c>
    </row>
    <row r="744" spans="1:7" ht="24" x14ac:dyDescent="0.2">
      <c r="B744" s="34" t="s">
        <v>389</v>
      </c>
      <c r="C744" s="7" t="s">
        <v>739</v>
      </c>
    </row>
    <row r="745" spans="1:7" ht="120" x14ac:dyDescent="0.2">
      <c r="C745" s="7" t="s">
        <v>740</v>
      </c>
    </row>
    <row r="746" spans="1:7" ht="36" x14ac:dyDescent="0.2">
      <c r="C746" s="7" t="s">
        <v>741</v>
      </c>
    </row>
    <row r="747" spans="1:7" ht="60" x14ac:dyDescent="0.2">
      <c r="C747" s="7" t="s">
        <v>742</v>
      </c>
    </row>
    <row r="748" spans="1:7" ht="24" x14ac:dyDescent="0.2">
      <c r="C748" s="7" t="s">
        <v>743</v>
      </c>
    </row>
    <row r="749" spans="1:7" ht="24" x14ac:dyDescent="0.2">
      <c r="C749" s="7" t="s">
        <v>744</v>
      </c>
    </row>
    <row r="750" spans="1:7" ht="24" x14ac:dyDescent="0.2">
      <c r="C750" s="7" t="s">
        <v>745</v>
      </c>
      <c r="D750" s="35" t="s">
        <v>0</v>
      </c>
      <c r="E750" s="36">
        <v>1</v>
      </c>
      <c r="G750" s="36">
        <f>E750*F750</f>
        <v>0</v>
      </c>
    </row>
    <row r="752" spans="1:7" s="49" customFormat="1" x14ac:dyDescent="0.2">
      <c r="A752" s="38"/>
      <c r="B752" s="38" t="s">
        <v>670</v>
      </c>
      <c r="C752" s="39" t="s">
        <v>746</v>
      </c>
      <c r="D752" s="40"/>
      <c r="E752" s="41"/>
      <c r="F752" s="42"/>
      <c r="G752" s="41">
        <f>SUM(G648:G750)</f>
        <v>0</v>
      </c>
    </row>
    <row r="755" spans="1:7" s="49" customFormat="1" x14ac:dyDescent="0.2">
      <c r="A755" s="38"/>
      <c r="B755" s="38" t="s">
        <v>747</v>
      </c>
      <c r="C755" s="39" t="s">
        <v>748</v>
      </c>
      <c r="D755" s="40"/>
      <c r="E755" s="41"/>
      <c r="F755" s="42"/>
      <c r="G755" s="41"/>
    </row>
    <row r="757" spans="1:7" x14ac:dyDescent="0.2">
      <c r="B757" s="34">
        <v>1</v>
      </c>
      <c r="C757" s="7" t="s">
        <v>749</v>
      </c>
    </row>
    <row r="758" spans="1:7" ht="84" x14ac:dyDescent="0.2">
      <c r="C758" s="7" t="s">
        <v>750</v>
      </c>
    </row>
    <row r="759" spans="1:7" x14ac:dyDescent="0.2">
      <c r="C759" s="7" t="s">
        <v>751</v>
      </c>
      <c r="D759" s="35" t="s">
        <v>0</v>
      </c>
      <c r="E759" s="36">
        <v>1</v>
      </c>
      <c r="G759" s="36">
        <f>E759*F759</f>
        <v>0</v>
      </c>
    </row>
    <row r="760" spans="1:7" x14ac:dyDescent="0.2">
      <c r="C760" s="7" t="s">
        <v>752</v>
      </c>
      <c r="D760" s="35" t="s">
        <v>0</v>
      </c>
      <c r="E760" s="36">
        <v>1</v>
      </c>
      <c r="G760" s="36">
        <f>E760*F760</f>
        <v>0</v>
      </c>
    </row>
    <row r="761" spans="1:7" x14ac:dyDescent="0.2">
      <c r="C761" s="7" t="s">
        <v>753</v>
      </c>
      <c r="D761" s="35" t="s">
        <v>0</v>
      </c>
      <c r="E761" s="36">
        <v>2</v>
      </c>
      <c r="G761" s="36">
        <f>E761*F761</f>
        <v>0</v>
      </c>
    </row>
    <row r="762" spans="1:7" x14ac:dyDescent="0.2">
      <c r="C762" s="7" t="s">
        <v>351</v>
      </c>
      <c r="D762" s="35" t="s">
        <v>0</v>
      </c>
      <c r="E762" s="36">
        <f>SUM(E759:E761)</f>
        <v>4</v>
      </c>
    </row>
    <row r="764" spans="1:7" x14ac:dyDescent="0.2">
      <c r="B764" s="34">
        <v>2</v>
      </c>
      <c r="C764" s="7" t="s">
        <v>754</v>
      </c>
    </row>
    <row r="765" spans="1:7" ht="24" x14ac:dyDescent="0.2">
      <c r="C765" s="7" t="s">
        <v>755</v>
      </c>
    </row>
    <row r="766" spans="1:7" x14ac:dyDescent="0.2">
      <c r="D766" s="35" t="s">
        <v>756</v>
      </c>
      <c r="E766" s="36">
        <f>E762*32</f>
        <v>128</v>
      </c>
      <c r="G766" s="36">
        <f>E766*F766</f>
        <v>0</v>
      </c>
    </row>
    <row r="767" spans="1:7" x14ac:dyDescent="0.2">
      <c r="B767" s="34">
        <v>3</v>
      </c>
      <c r="C767" s="7" t="s">
        <v>757</v>
      </c>
    </row>
    <row r="768" spans="1:7" ht="36" x14ac:dyDescent="0.2">
      <c r="C768" s="7" t="s">
        <v>758</v>
      </c>
      <c r="D768" s="35" t="s">
        <v>0</v>
      </c>
      <c r="E768" s="36">
        <f>E762</f>
        <v>4</v>
      </c>
      <c r="G768" s="36">
        <f>E768*F768</f>
        <v>0</v>
      </c>
    </row>
    <row r="770" spans="1:7" x14ac:dyDescent="0.2">
      <c r="B770" s="34">
        <v>4</v>
      </c>
      <c r="C770" s="7" t="s">
        <v>759</v>
      </c>
    </row>
    <row r="771" spans="1:7" ht="24" x14ac:dyDescent="0.2">
      <c r="C771" s="7" t="s">
        <v>760</v>
      </c>
      <c r="D771" s="35" t="s">
        <v>88</v>
      </c>
      <c r="E771" s="36">
        <f>E768*0.5</f>
        <v>2</v>
      </c>
      <c r="G771" s="36">
        <f>E771*F771</f>
        <v>0</v>
      </c>
    </row>
    <row r="773" spans="1:7" x14ac:dyDescent="0.2">
      <c r="B773" s="34">
        <v>5</v>
      </c>
      <c r="C773" s="7" t="s">
        <v>761</v>
      </c>
    </row>
    <row r="774" spans="1:7" ht="84" x14ac:dyDescent="0.2">
      <c r="C774" s="7" t="s">
        <v>868</v>
      </c>
      <c r="D774" s="35" t="s">
        <v>0</v>
      </c>
      <c r="E774" s="36">
        <f>E768</f>
        <v>4</v>
      </c>
      <c r="G774" s="36">
        <f>E774*F774</f>
        <v>0</v>
      </c>
    </row>
    <row r="776" spans="1:7" s="49" customFormat="1" x14ac:dyDescent="0.2">
      <c r="A776" s="38"/>
      <c r="B776" s="38" t="s">
        <v>747</v>
      </c>
      <c r="C776" s="39" t="s">
        <v>762</v>
      </c>
      <c r="D776" s="40"/>
      <c r="E776" s="41"/>
      <c r="F776" s="42"/>
      <c r="G776" s="41">
        <f>SUM(G756:G774)</f>
        <v>0</v>
      </c>
    </row>
    <row r="779" spans="1:7" s="13" customFormat="1" x14ac:dyDescent="0.2">
      <c r="A779" s="8"/>
      <c r="B779" s="8" t="s">
        <v>763</v>
      </c>
      <c r="C779" s="9" t="s">
        <v>764</v>
      </c>
      <c r="D779" s="10"/>
      <c r="E779" s="11"/>
      <c r="F779" s="12"/>
      <c r="G779" s="11"/>
    </row>
    <row r="781" spans="1:7" ht="24" x14ac:dyDescent="0.2">
      <c r="B781" s="34" t="s">
        <v>357</v>
      </c>
      <c r="C781" s="7" t="s">
        <v>765</v>
      </c>
    </row>
    <row r="782" spans="1:7" ht="60" x14ac:dyDescent="0.2">
      <c r="C782" s="7" t="s">
        <v>1220</v>
      </c>
    </row>
    <row r="783" spans="1:7" ht="24" x14ac:dyDescent="0.2">
      <c r="C783" s="7" t="s">
        <v>1221</v>
      </c>
    </row>
    <row r="784" spans="1:7" ht="24" x14ac:dyDescent="0.2">
      <c r="C784" s="7" t="s">
        <v>766</v>
      </c>
    </row>
    <row r="785" spans="2:7" x14ac:dyDescent="0.2">
      <c r="C785" s="7" t="s">
        <v>767</v>
      </c>
      <c r="D785" s="35" t="s">
        <v>0</v>
      </c>
      <c r="E785" s="36">
        <v>5</v>
      </c>
      <c r="G785" s="36">
        <f>E785*F785</f>
        <v>0</v>
      </c>
    </row>
    <row r="786" spans="2:7" x14ac:dyDescent="0.2">
      <c r="C786" s="7" t="s">
        <v>768</v>
      </c>
      <c r="D786" s="35" t="s">
        <v>0</v>
      </c>
      <c r="E786" s="36">
        <v>4</v>
      </c>
      <c r="G786" s="36">
        <f>E786*F786</f>
        <v>0</v>
      </c>
    </row>
    <row r="787" spans="2:7" x14ac:dyDescent="0.2">
      <c r="C787" s="7" t="s">
        <v>351</v>
      </c>
      <c r="E787" s="36">
        <f>SUM(E785:E786)</f>
        <v>9</v>
      </c>
    </row>
    <row r="789" spans="2:7" ht="24" x14ac:dyDescent="0.2">
      <c r="B789" s="34" t="s">
        <v>364</v>
      </c>
      <c r="C789" s="7" t="s">
        <v>1222</v>
      </c>
    </row>
    <row r="790" spans="2:7" ht="60" x14ac:dyDescent="0.2">
      <c r="C790" s="7" t="s">
        <v>1223</v>
      </c>
    </row>
    <row r="791" spans="2:7" x14ac:dyDescent="0.2">
      <c r="C791" s="7" t="s">
        <v>1224</v>
      </c>
    </row>
    <row r="792" spans="2:7" ht="24" x14ac:dyDescent="0.2">
      <c r="C792" s="7" t="s">
        <v>769</v>
      </c>
    </row>
    <row r="793" spans="2:7" x14ac:dyDescent="0.2">
      <c r="C793" s="7" t="s">
        <v>767</v>
      </c>
      <c r="D793" s="35" t="s">
        <v>0</v>
      </c>
      <c r="E793" s="36">
        <v>5</v>
      </c>
      <c r="G793" s="36">
        <f>E793*F793</f>
        <v>0</v>
      </c>
    </row>
    <row r="794" spans="2:7" x14ac:dyDescent="0.2">
      <c r="C794" s="7" t="s">
        <v>768</v>
      </c>
      <c r="D794" s="35" t="s">
        <v>0</v>
      </c>
      <c r="E794" s="36">
        <v>4</v>
      </c>
      <c r="G794" s="36">
        <f>E794*F794</f>
        <v>0</v>
      </c>
    </row>
    <row r="795" spans="2:7" x14ac:dyDescent="0.2">
      <c r="C795" s="7" t="s">
        <v>351</v>
      </c>
      <c r="E795" s="36">
        <f>SUM(E793:E794)</f>
        <v>9</v>
      </c>
    </row>
    <row r="797" spans="2:7" x14ac:dyDescent="0.2">
      <c r="B797" s="34" t="s">
        <v>369</v>
      </c>
      <c r="C797" s="7" t="s">
        <v>1225</v>
      </c>
    </row>
    <row r="798" spans="2:7" ht="60" x14ac:dyDescent="0.2">
      <c r="C798" s="7" t="s">
        <v>1226</v>
      </c>
    </row>
    <row r="799" spans="2:7" x14ac:dyDescent="0.2">
      <c r="C799" s="7" t="s">
        <v>869</v>
      </c>
      <c r="D799" s="35" t="s">
        <v>0</v>
      </c>
      <c r="E799" s="36">
        <v>2</v>
      </c>
      <c r="G799" s="36">
        <f t="shared" ref="G799:G804" si="4">E799*F799</f>
        <v>0</v>
      </c>
    </row>
    <row r="800" spans="2:7" x14ac:dyDescent="0.2">
      <c r="C800" s="7" t="s">
        <v>870</v>
      </c>
      <c r="D800" s="35" t="s">
        <v>0</v>
      </c>
      <c r="E800" s="36">
        <v>2</v>
      </c>
      <c r="G800" s="36">
        <f t="shared" si="4"/>
        <v>0</v>
      </c>
    </row>
    <row r="801" spans="2:7" x14ac:dyDescent="0.2">
      <c r="C801" s="7" t="s">
        <v>775</v>
      </c>
      <c r="D801" s="35" t="s">
        <v>0</v>
      </c>
      <c r="E801" s="36">
        <v>2</v>
      </c>
      <c r="G801" s="36">
        <f t="shared" si="4"/>
        <v>0</v>
      </c>
    </row>
    <row r="802" spans="2:7" x14ac:dyDescent="0.2">
      <c r="C802" s="7" t="s">
        <v>871</v>
      </c>
      <c r="D802" s="35" t="s">
        <v>0</v>
      </c>
      <c r="E802" s="36">
        <v>2</v>
      </c>
      <c r="G802" s="36">
        <f t="shared" si="4"/>
        <v>0</v>
      </c>
    </row>
    <row r="803" spans="2:7" x14ac:dyDescent="0.2">
      <c r="C803" s="7" t="s">
        <v>776</v>
      </c>
      <c r="D803" s="35" t="s">
        <v>0</v>
      </c>
      <c r="E803" s="36">
        <v>31</v>
      </c>
      <c r="G803" s="36">
        <f t="shared" si="4"/>
        <v>0</v>
      </c>
    </row>
    <row r="804" spans="2:7" x14ac:dyDescent="0.2">
      <c r="C804" s="7" t="s">
        <v>872</v>
      </c>
      <c r="D804" s="35" t="s">
        <v>0</v>
      </c>
      <c r="E804" s="36">
        <v>4</v>
      </c>
      <c r="G804" s="36">
        <f t="shared" si="4"/>
        <v>0</v>
      </c>
    </row>
    <row r="805" spans="2:7" x14ac:dyDescent="0.2">
      <c r="B805" s="4"/>
      <c r="C805" s="5" t="s">
        <v>351</v>
      </c>
      <c r="D805" s="35" t="s">
        <v>0</v>
      </c>
      <c r="E805" s="36">
        <f>SUM(E799:E804)</f>
        <v>43</v>
      </c>
    </row>
    <row r="807" spans="2:7" ht="24" x14ac:dyDescent="0.2">
      <c r="B807" s="34" t="s">
        <v>373</v>
      </c>
      <c r="C807" s="7" t="s">
        <v>1227</v>
      </c>
    </row>
    <row r="808" spans="2:7" ht="60" x14ac:dyDescent="0.2">
      <c r="C808" s="7" t="s">
        <v>1228</v>
      </c>
    </row>
    <row r="809" spans="2:7" x14ac:dyDescent="0.2">
      <c r="C809" s="58" t="s">
        <v>770</v>
      </c>
      <c r="D809" s="35" t="s">
        <v>0</v>
      </c>
      <c r="E809" s="36">
        <v>160</v>
      </c>
      <c r="G809" s="36">
        <f>E809*F809</f>
        <v>0</v>
      </c>
    </row>
    <row r="810" spans="2:7" x14ac:dyDescent="0.2">
      <c r="C810" s="7" t="s">
        <v>771</v>
      </c>
      <c r="D810" s="35" t="s">
        <v>0</v>
      </c>
      <c r="E810" s="36">
        <v>160</v>
      </c>
      <c r="G810" s="36">
        <f>E810*F810</f>
        <v>0</v>
      </c>
    </row>
    <row r="811" spans="2:7" x14ac:dyDescent="0.2">
      <c r="C811" s="7" t="s">
        <v>772</v>
      </c>
      <c r="D811" s="35" t="s">
        <v>0</v>
      </c>
      <c r="E811" s="36">
        <v>160</v>
      </c>
      <c r="G811" s="36">
        <f>E811*F811</f>
        <v>0</v>
      </c>
    </row>
    <row r="812" spans="2:7" x14ac:dyDescent="0.2">
      <c r="C812" s="7" t="s">
        <v>773</v>
      </c>
      <c r="D812" s="35" t="s">
        <v>0</v>
      </c>
      <c r="E812" s="36">
        <v>160</v>
      </c>
      <c r="G812" s="36">
        <f>E812*F812</f>
        <v>0</v>
      </c>
    </row>
    <row r="813" spans="2:7" x14ac:dyDescent="0.2">
      <c r="C813" s="7" t="s">
        <v>351</v>
      </c>
      <c r="D813" s="35" t="s">
        <v>0</v>
      </c>
      <c r="E813" s="36">
        <f>SUM(E809:E812)</f>
        <v>640</v>
      </c>
    </row>
    <row r="815" spans="2:7" ht="24" x14ac:dyDescent="0.2">
      <c r="B815" s="34" t="s">
        <v>377</v>
      </c>
      <c r="C815" s="7" t="s">
        <v>1229</v>
      </c>
    </row>
    <row r="816" spans="2:7" ht="60" x14ac:dyDescent="0.2">
      <c r="C816" s="7" t="s">
        <v>1230</v>
      </c>
    </row>
    <row r="817" spans="2:7" x14ac:dyDescent="0.2">
      <c r="C817" s="7" t="s">
        <v>774</v>
      </c>
      <c r="D817" s="35" t="s">
        <v>0</v>
      </c>
      <c r="E817" s="36">
        <v>33</v>
      </c>
      <c r="G817" s="36">
        <f>E817*F817</f>
        <v>0</v>
      </c>
    </row>
    <row r="818" spans="2:7" x14ac:dyDescent="0.2">
      <c r="C818" s="7" t="s">
        <v>351</v>
      </c>
      <c r="D818" s="35" t="s">
        <v>0</v>
      </c>
      <c r="E818" s="36">
        <f>SUM(E817:E817)</f>
        <v>33</v>
      </c>
    </row>
    <row r="820" spans="2:7" x14ac:dyDescent="0.2">
      <c r="B820" s="34" t="s">
        <v>381</v>
      </c>
      <c r="C820" s="7" t="s">
        <v>1169</v>
      </c>
    </row>
    <row r="821" spans="2:7" ht="24" x14ac:dyDescent="0.2">
      <c r="C821" s="7" t="s">
        <v>873</v>
      </c>
    </row>
    <row r="822" spans="2:7" x14ac:dyDescent="0.2">
      <c r="C822" s="7" t="s">
        <v>1231</v>
      </c>
      <c r="D822" s="35" t="s">
        <v>0</v>
      </c>
      <c r="E822" s="36">
        <v>4</v>
      </c>
      <c r="G822" s="36">
        <f>E822*F822</f>
        <v>0</v>
      </c>
    </row>
    <row r="823" spans="2:7" x14ac:dyDescent="0.2">
      <c r="C823" s="7" t="s">
        <v>874</v>
      </c>
      <c r="D823" s="35" t="s">
        <v>0</v>
      </c>
      <c r="E823" s="36">
        <v>3</v>
      </c>
      <c r="G823" s="36">
        <f>E823*F823</f>
        <v>0</v>
      </c>
    </row>
    <row r="824" spans="2:7" x14ac:dyDescent="0.2">
      <c r="C824" s="7" t="s">
        <v>777</v>
      </c>
      <c r="D824" s="35" t="s">
        <v>0</v>
      </c>
      <c r="E824" s="36">
        <v>3</v>
      </c>
      <c r="G824" s="36">
        <f>E824*F824</f>
        <v>0</v>
      </c>
    </row>
    <row r="825" spans="2:7" x14ac:dyDescent="0.2">
      <c r="C825" s="7" t="s">
        <v>875</v>
      </c>
      <c r="D825" s="35" t="s">
        <v>0</v>
      </c>
      <c r="E825" s="36">
        <v>1</v>
      </c>
      <c r="G825" s="36">
        <f>E825*F825</f>
        <v>0</v>
      </c>
    </row>
    <row r="826" spans="2:7" x14ac:dyDescent="0.2">
      <c r="C826" s="7" t="s">
        <v>876</v>
      </c>
      <c r="D826" s="35" t="s">
        <v>0</v>
      </c>
      <c r="E826" s="36">
        <v>1</v>
      </c>
      <c r="G826" s="36">
        <f>E826*F826</f>
        <v>0</v>
      </c>
    </row>
    <row r="827" spans="2:7" x14ac:dyDescent="0.2">
      <c r="C827" s="7" t="s">
        <v>351</v>
      </c>
      <c r="D827" s="35" t="s">
        <v>0</v>
      </c>
      <c r="E827" s="36">
        <f>SUM(E822:E826)</f>
        <v>12</v>
      </c>
    </row>
    <row r="829" spans="2:7" x14ac:dyDescent="0.2">
      <c r="B829" s="34" t="s">
        <v>381</v>
      </c>
      <c r="C829" s="7" t="s">
        <v>754</v>
      </c>
    </row>
    <row r="830" spans="2:7" ht="24" x14ac:dyDescent="0.2">
      <c r="C830" s="7" t="s">
        <v>1232</v>
      </c>
      <c r="D830" s="35" t="s">
        <v>756</v>
      </c>
      <c r="E830" s="36">
        <f>(E795+E805+E813+E818+E827)*2.5</f>
        <v>1842.5</v>
      </c>
      <c r="G830" s="36">
        <f>E830*F830</f>
        <v>0</v>
      </c>
    </row>
    <row r="832" spans="2:7" x14ac:dyDescent="0.2">
      <c r="B832" s="34" t="s">
        <v>383</v>
      </c>
      <c r="C832" s="7" t="s">
        <v>1233</v>
      </c>
    </row>
    <row r="833" spans="1:7" ht="60" x14ac:dyDescent="0.2">
      <c r="C833" s="7" t="s">
        <v>1234</v>
      </c>
      <c r="D833" s="35" t="s">
        <v>0</v>
      </c>
      <c r="E833" s="36">
        <f>E795+E805+E827</f>
        <v>64</v>
      </c>
      <c r="G833" s="36">
        <f>E833*F833</f>
        <v>0</v>
      </c>
    </row>
    <row r="835" spans="1:7" x14ac:dyDescent="0.2">
      <c r="B835" s="34" t="s">
        <v>389</v>
      </c>
      <c r="C835" s="7" t="s">
        <v>1235</v>
      </c>
    </row>
    <row r="836" spans="1:7" ht="72" x14ac:dyDescent="0.2">
      <c r="C836" s="7" t="s">
        <v>1236</v>
      </c>
    </row>
    <row r="837" spans="1:7" ht="24" x14ac:dyDescent="0.2">
      <c r="C837" s="7" t="s">
        <v>1237</v>
      </c>
      <c r="D837" s="35" t="s">
        <v>0</v>
      </c>
      <c r="E837" s="36">
        <f>E818</f>
        <v>33</v>
      </c>
      <c r="G837" s="36">
        <f>E837*F837</f>
        <v>0</v>
      </c>
    </row>
    <row r="839" spans="1:7" x14ac:dyDescent="0.2">
      <c r="B839" s="34" t="s">
        <v>393</v>
      </c>
      <c r="C839" s="7" t="s">
        <v>1238</v>
      </c>
    </row>
    <row r="840" spans="1:7" ht="84" x14ac:dyDescent="0.2">
      <c r="C840" s="7" t="s">
        <v>1239</v>
      </c>
    </row>
    <row r="841" spans="1:7" ht="24" x14ac:dyDescent="0.2">
      <c r="C841" s="7" t="s">
        <v>1237</v>
      </c>
      <c r="D841" s="35" t="s">
        <v>0</v>
      </c>
      <c r="E841" s="36">
        <f>E813</f>
        <v>640</v>
      </c>
      <c r="G841" s="36">
        <f>E841*F841</f>
        <v>0</v>
      </c>
    </row>
    <row r="843" spans="1:7" s="49" customFormat="1" x14ac:dyDescent="0.2">
      <c r="A843" s="38"/>
      <c r="B843" s="8" t="s">
        <v>763</v>
      </c>
      <c r="C843" s="9" t="s">
        <v>1240</v>
      </c>
      <c r="D843" s="40"/>
      <c r="E843" s="41"/>
      <c r="F843" s="42"/>
      <c r="G843" s="41">
        <f>SUM(G780:G842)</f>
        <v>0</v>
      </c>
    </row>
    <row r="846" spans="1:7" s="49" customFormat="1" x14ac:dyDescent="0.2">
      <c r="A846" s="38"/>
      <c r="B846" s="38" t="s">
        <v>778</v>
      </c>
      <c r="C846" s="39" t="s">
        <v>1241</v>
      </c>
      <c r="D846" s="40"/>
      <c r="E846" s="41"/>
      <c r="F846" s="42"/>
      <c r="G846" s="41"/>
    </row>
    <row r="848" spans="1:7" x14ac:dyDescent="0.2">
      <c r="B848" s="34" t="s">
        <v>357</v>
      </c>
      <c r="C848" s="7" t="s">
        <v>1242</v>
      </c>
    </row>
    <row r="849" spans="2:7" ht="120" x14ac:dyDescent="0.2">
      <c r="C849" s="7" t="s">
        <v>1243</v>
      </c>
    </row>
    <row r="850" spans="2:7" x14ac:dyDescent="0.2">
      <c r="C850" s="7" t="s">
        <v>779</v>
      </c>
      <c r="D850" s="35" t="s">
        <v>4</v>
      </c>
      <c r="E850" s="36">
        <v>300</v>
      </c>
      <c r="G850" s="36">
        <f>E850*F850</f>
        <v>0</v>
      </c>
    </row>
    <row r="852" spans="2:7" x14ac:dyDescent="0.2">
      <c r="B852" s="34" t="s">
        <v>364</v>
      </c>
      <c r="C852" s="7" t="s">
        <v>1244</v>
      </c>
    </row>
    <row r="853" spans="2:7" ht="84" x14ac:dyDescent="0.2">
      <c r="C853" s="7" t="s">
        <v>1245</v>
      </c>
    </row>
    <row r="854" spans="2:7" ht="24" x14ac:dyDescent="0.2">
      <c r="C854" s="7" t="s">
        <v>1246</v>
      </c>
    </row>
    <row r="855" spans="2:7" x14ac:dyDescent="0.2">
      <c r="C855" s="7" t="s">
        <v>780</v>
      </c>
      <c r="D855" s="35" t="s">
        <v>4</v>
      </c>
      <c r="E855" s="36">
        <v>41.5</v>
      </c>
      <c r="G855" s="36">
        <f>E855*F855</f>
        <v>0</v>
      </c>
    </row>
    <row r="857" spans="2:7" ht="24" x14ac:dyDescent="0.2">
      <c r="B857" s="34" t="s">
        <v>369</v>
      </c>
      <c r="C857" s="7" t="s">
        <v>781</v>
      </c>
    </row>
    <row r="858" spans="2:7" ht="24" x14ac:dyDescent="0.2">
      <c r="C858" s="7" t="s">
        <v>782</v>
      </c>
    </row>
    <row r="859" spans="2:7" x14ac:dyDescent="0.2">
      <c r="C859" s="7" t="s">
        <v>779</v>
      </c>
      <c r="D859" s="35" t="s">
        <v>9</v>
      </c>
      <c r="E859" s="36">
        <f>E850*0.05</f>
        <v>15</v>
      </c>
      <c r="G859" s="36">
        <f>E859*F859</f>
        <v>0</v>
      </c>
    </row>
    <row r="860" spans="2:7" x14ac:dyDescent="0.2">
      <c r="C860" s="7" t="s">
        <v>780</v>
      </c>
      <c r="D860" s="35" t="s">
        <v>9</v>
      </c>
      <c r="E860" s="36">
        <f>E855*0.05</f>
        <v>2.08</v>
      </c>
      <c r="G860" s="36">
        <f>E860*F860</f>
        <v>0</v>
      </c>
    </row>
    <row r="862" spans="2:7" x14ac:dyDescent="0.2">
      <c r="B862" s="34" t="s">
        <v>373</v>
      </c>
      <c r="C862" s="7" t="s">
        <v>783</v>
      </c>
    </row>
    <row r="863" spans="2:7" ht="36" x14ac:dyDescent="0.2">
      <c r="C863" s="7" t="s">
        <v>784</v>
      </c>
      <c r="D863" s="35" t="s">
        <v>9</v>
      </c>
      <c r="E863" s="36">
        <f>E859+E860</f>
        <v>17.079999999999998</v>
      </c>
      <c r="G863" s="36">
        <f>E863*F863</f>
        <v>0</v>
      </c>
    </row>
    <row r="865" spans="1:7" s="49" customFormat="1" x14ac:dyDescent="0.2">
      <c r="A865" s="38"/>
      <c r="B865" s="38" t="s">
        <v>778</v>
      </c>
      <c r="C865" s="39" t="s">
        <v>785</v>
      </c>
      <c r="D865" s="40"/>
      <c r="E865" s="41"/>
      <c r="F865" s="42"/>
      <c r="G865" s="41">
        <f>SUM(G847:G864)</f>
        <v>0</v>
      </c>
    </row>
    <row r="868" spans="1:7" s="49" customFormat="1" x14ac:dyDescent="0.2">
      <c r="A868" s="38"/>
      <c r="B868" s="38" t="s">
        <v>786</v>
      </c>
      <c r="C868" s="39" t="s">
        <v>787</v>
      </c>
      <c r="D868" s="40"/>
      <c r="E868" s="41"/>
      <c r="F868" s="42"/>
      <c r="G868" s="41"/>
    </row>
    <row r="870" spans="1:7" x14ac:dyDescent="0.2">
      <c r="B870" s="34" t="s">
        <v>357</v>
      </c>
      <c r="C870" s="7" t="s">
        <v>787</v>
      </c>
    </row>
    <row r="871" spans="1:7" ht="72" x14ac:dyDescent="0.2">
      <c r="C871" s="7" t="s">
        <v>788</v>
      </c>
    </row>
    <row r="873" spans="1:7" x14ac:dyDescent="0.2">
      <c r="C873" s="7" t="s">
        <v>789</v>
      </c>
    </row>
    <row r="875" spans="1:7" x14ac:dyDescent="0.2">
      <c r="C875" s="7" t="s">
        <v>790</v>
      </c>
    </row>
    <row r="876" spans="1:7" ht="60" x14ac:dyDescent="0.2">
      <c r="C876" s="7" t="s">
        <v>791</v>
      </c>
    </row>
    <row r="877" spans="1:7" x14ac:dyDescent="0.2">
      <c r="C877" s="7" t="s">
        <v>792</v>
      </c>
    </row>
    <row r="879" spans="1:7" ht="24" x14ac:dyDescent="0.2">
      <c r="C879" s="7" t="s">
        <v>1247</v>
      </c>
    </row>
    <row r="880" spans="1:7" ht="72" x14ac:dyDescent="0.2">
      <c r="C880" s="7" t="s">
        <v>793</v>
      </c>
    </row>
    <row r="881" spans="1:7" x14ac:dyDescent="0.2">
      <c r="C881" s="7" t="s">
        <v>794</v>
      </c>
    </row>
    <row r="882" spans="1:7" ht="60" x14ac:dyDescent="0.2">
      <c r="C882" s="7" t="s">
        <v>795</v>
      </c>
    </row>
    <row r="884" spans="1:7" ht="24" x14ac:dyDescent="0.2">
      <c r="C884" s="7" t="s">
        <v>1248</v>
      </c>
      <c r="D884" s="35" t="s">
        <v>363</v>
      </c>
      <c r="E884" s="36">
        <v>1</v>
      </c>
      <c r="G884" s="36">
        <f>E884*F884</f>
        <v>0</v>
      </c>
    </row>
    <row r="886" spans="1:7" s="49" customFormat="1" x14ac:dyDescent="0.2">
      <c r="A886" s="38"/>
      <c r="B886" s="38" t="s">
        <v>786</v>
      </c>
      <c r="C886" s="39" t="s">
        <v>796</v>
      </c>
      <c r="D886" s="40"/>
      <c r="E886" s="41"/>
      <c r="F886" s="42"/>
      <c r="G886" s="41">
        <f>SUM(G869:G885)</f>
        <v>0</v>
      </c>
    </row>
    <row r="889" spans="1:7" s="26" customFormat="1" ht="15" x14ac:dyDescent="0.25">
      <c r="A889" s="53"/>
      <c r="B889" s="53"/>
      <c r="C889" s="53" t="str">
        <f>_xlfn.TEXTJOIN(" - ",TRUE,"REKAPITULACIJA",C$3)</f>
        <v>REKAPITULACIJA - KRAJOBRAZNO UREĐENJE</v>
      </c>
      <c r="D889" s="53"/>
      <c r="E889" s="53"/>
      <c r="F889" s="53"/>
      <c r="G889" s="53"/>
    </row>
    <row r="893" spans="1:7" x14ac:dyDescent="0.2">
      <c r="B893" s="34" t="s">
        <v>349</v>
      </c>
      <c r="C893" s="34" t="str">
        <f>C58</f>
        <v xml:space="preserve"> PRIPREMNI RADOVI</v>
      </c>
      <c r="G893" s="36">
        <f>G177</f>
        <v>0</v>
      </c>
    </row>
    <row r="894" spans="1:7" x14ac:dyDescent="0.2">
      <c r="C894" s="34"/>
    </row>
    <row r="895" spans="1:7" x14ac:dyDescent="0.2">
      <c r="B895" s="34" t="s">
        <v>434</v>
      </c>
      <c r="C895" s="34" t="str">
        <f>C180</f>
        <v xml:space="preserve"> ZEMLJANI RADOVI</v>
      </c>
      <c r="G895" s="36">
        <f>G372</f>
        <v>0</v>
      </c>
    </row>
    <row r="896" spans="1:7" x14ac:dyDescent="0.2">
      <c r="C896" s="34"/>
    </row>
    <row r="897" spans="2:7" x14ac:dyDescent="0.2">
      <c r="B897" s="34" t="s">
        <v>494</v>
      </c>
      <c r="C897" s="34" t="str">
        <f>C375</f>
        <v xml:space="preserve">BETONSKI I ARMIRANO BETONSKI RADOVI </v>
      </c>
      <c r="G897" s="36">
        <f>G449</f>
        <v>0</v>
      </c>
    </row>
    <row r="898" spans="2:7" x14ac:dyDescent="0.2">
      <c r="C898" s="34"/>
    </row>
    <row r="899" spans="2:7" x14ac:dyDescent="0.2">
      <c r="B899" s="34" t="s">
        <v>539</v>
      </c>
      <c r="C899" s="34" t="str">
        <f>C452</f>
        <v>OBRADE I OBLOGE PODOVA</v>
      </c>
      <c r="G899" s="36">
        <f>G553</f>
        <v>0</v>
      </c>
    </row>
    <row r="900" spans="2:7" x14ac:dyDescent="0.2">
      <c r="C900" s="34"/>
    </row>
    <row r="901" spans="2:7" x14ac:dyDescent="0.2">
      <c r="B901" s="34" t="s">
        <v>605</v>
      </c>
      <c r="C901" s="34" t="str">
        <f>C556</f>
        <v>ULAZI I OGRADE</v>
      </c>
      <c r="G901" s="36">
        <f>G644</f>
        <v>0</v>
      </c>
    </row>
    <row r="902" spans="2:7" x14ac:dyDescent="0.2">
      <c r="C902" s="34"/>
    </row>
    <row r="903" spans="2:7" x14ac:dyDescent="0.2">
      <c r="B903" s="34" t="s">
        <v>670</v>
      </c>
      <c r="C903" s="34" t="str">
        <f>C647</f>
        <v>PERGOLE I OPREMA</v>
      </c>
      <c r="G903" s="36">
        <f>G752</f>
        <v>0</v>
      </c>
    </row>
    <row r="904" spans="2:7" x14ac:dyDescent="0.2">
      <c r="C904" s="34"/>
    </row>
    <row r="905" spans="2:7" x14ac:dyDescent="0.2">
      <c r="B905" s="34" t="s">
        <v>747</v>
      </c>
      <c r="C905" s="34" t="str">
        <f>C755</f>
        <v>SADNJA DRVEĆA</v>
      </c>
      <c r="G905" s="36">
        <f>G776</f>
        <v>0</v>
      </c>
    </row>
    <row r="906" spans="2:7" x14ac:dyDescent="0.2">
      <c r="C906" s="34"/>
    </row>
    <row r="907" spans="2:7" x14ac:dyDescent="0.2">
      <c r="B907" s="34" t="s">
        <v>763</v>
      </c>
      <c r="C907" s="34" t="str">
        <f>C779</f>
        <v>SADNJA GRMLJA I POKRIVAČA TLA:</v>
      </c>
      <c r="G907" s="36">
        <f>G843</f>
        <v>0</v>
      </c>
    </row>
    <row r="908" spans="2:7" x14ac:dyDescent="0.2">
      <c r="C908" s="34"/>
    </row>
    <row r="909" spans="2:7" x14ac:dyDescent="0.2">
      <c r="B909" s="34" t="s">
        <v>778</v>
      </c>
      <c r="C909" s="34" t="str">
        <f>C846</f>
        <v>IZVEDBA TRAVNJAKA</v>
      </c>
      <c r="G909" s="36">
        <f>G865</f>
        <v>0</v>
      </c>
    </row>
    <row r="910" spans="2:7" x14ac:dyDescent="0.2">
      <c r="C910" s="34"/>
    </row>
    <row r="911" spans="2:7" x14ac:dyDescent="0.2">
      <c r="B911" s="34" t="s">
        <v>786</v>
      </c>
      <c r="C911" s="34" t="str">
        <f>C868</f>
        <v>FITOSANITETSKA ZAŠTITA</v>
      </c>
      <c r="G911" s="36">
        <f>G886</f>
        <v>0</v>
      </c>
    </row>
    <row r="913" spans="1:7" x14ac:dyDescent="0.2">
      <c r="A913" s="38" t="s">
        <v>1168</v>
      </c>
      <c r="B913" s="38"/>
      <c r="C913" s="39" t="str">
        <f>_xlfn.TEXTJOIN(" ",TRUE,C$3,"UKUPNO")</f>
        <v>KRAJOBRAZNO UREĐENJE UKUPNO</v>
      </c>
      <c r="D913" s="40"/>
      <c r="E913" s="41"/>
      <c r="F913" s="42"/>
      <c r="G913" s="41">
        <f>SUM(G892:G912)</f>
        <v>0</v>
      </c>
    </row>
  </sheetData>
  <sheetProtection algorithmName="SHA-512" hashValue="uqBUsEJbweTz7lU2ydvOE0OpoeTeXT6LuL1kohuaFTynwbsb48aYPtCKC6e4Q8eg7l+B/5+hPzOplxFHghSzwQ==" saltValue="2sse2YXotQRF0/b+D0HJmA=="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fitToHeight="0" orientation="portrait" r:id="rId1"/>
  <headerFooter>
    <oddHeader>&amp;L&amp;G&amp;R&amp;"Arial,Bold"&amp;7&amp;K0032FAGRAĐENJE, PROJEKTIRANJE I NADZOR&amp;"Arial,Regular"
Ulica grada Vukovara 43a,10000 Zagreb
OIB: 23141220773</oddHeader>
    <oddFooter>&amp;L&amp;9Naziv projekta: Cjelovita obnova Vile Ehrlich-Marić - III. dio
Građevina: Vila Ehrlich-Marić - Hrvatski muzej arhitekture HAZU
Lokacija: Ulica Ivana Gorana Kovačića 37, Zagreb, k.č.br. 839, k.o. Centar&amp;R&amp;"-,Bold"&amp;9&amp;A&amp;"-,Regular"
&amp;P / &amp;N</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FB5ECB110217F4DA644741E492A7D24" ma:contentTypeVersion="7" ma:contentTypeDescription="Stvaranje novog dokumenta." ma:contentTypeScope="" ma:versionID="63ab8e7c96d95f2e8b44fcee499f2457">
  <xsd:schema xmlns:xsd="http://www.w3.org/2001/XMLSchema" xmlns:xs="http://www.w3.org/2001/XMLSchema" xmlns:p="http://schemas.microsoft.com/office/2006/metadata/properties" xmlns:ns2="c54acf1a-6878-482e-81b1-62ca3391f4a8" targetNamespace="http://schemas.microsoft.com/office/2006/metadata/properties" ma:root="true" ma:fieldsID="cc433162dd307625d975a9af76579ee6" ns2:_="">
    <xsd:import namespace="c54acf1a-6878-482e-81b1-62ca3391f4a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4acf1a-6878-482e-81b1-62ca3391f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61D46A-E01D-4145-833A-4B11E37EED5F}"/>
</file>

<file path=customXml/itemProps2.xml><?xml version="1.0" encoding="utf-8"?>
<ds:datastoreItem xmlns:ds="http://schemas.openxmlformats.org/officeDocument/2006/customXml" ds:itemID="{EDA0DB7F-701A-4D95-B82C-C19F98DF6B9C}">
  <ds:schemaRefs>
    <ds:schemaRef ds:uri="http://schemas.microsoft.com/office/infopath/2007/PartnerControls"/>
    <ds:schemaRef ds:uri="http://purl.org/dc/dcmitype/"/>
    <ds:schemaRef ds:uri="http://schemas.microsoft.com/office/2006/metadata/properties"/>
    <ds:schemaRef ds:uri="http://www.w3.org/XML/1998/namespace"/>
    <ds:schemaRef ds:uri="http://purl.org/dc/elements/1.1/"/>
    <ds:schemaRef ds:uri="http://schemas.openxmlformats.org/package/2006/metadata/core-properties"/>
    <ds:schemaRef ds:uri="e63100f9-a94c-46c2-adea-4aedceebcce9"/>
    <ds:schemaRef ds:uri="http://schemas.microsoft.com/office/2006/documentManagement/types"/>
    <ds:schemaRef ds:uri="http://purl.org/dc/terms/"/>
    <ds:schemaRef ds:uri="21656d07-a0d6-48f7-be90-889253fcee61"/>
  </ds:schemaRefs>
</ds:datastoreItem>
</file>

<file path=customXml/itemProps3.xml><?xml version="1.0" encoding="utf-8"?>
<ds:datastoreItem xmlns:ds="http://schemas.openxmlformats.org/officeDocument/2006/customXml" ds:itemID="{BC7B1F3C-492C-49E3-BA7C-2D99AD7BCB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15</vt:i4>
      </vt:variant>
    </vt:vector>
  </HeadingPairs>
  <TitlesOfParts>
    <vt:vector size="24" baseType="lpstr">
      <vt:lpstr>Naslovnica</vt:lpstr>
      <vt:lpstr>Rekapitulacija</vt:lpstr>
      <vt:lpstr>Opći uvjeti</vt:lpstr>
      <vt:lpstr>A. Građevinsko-obrtnički radovi</vt:lpstr>
      <vt:lpstr>B. Vodovd i odvodnja</vt:lpstr>
      <vt:lpstr>C. Struja i vatrodojava</vt:lpstr>
      <vt:lpstr>D. Grijanje i hlađenje</vt:lpstr>
      <vt:lpstr>E. Vertikalni transport</vt:lpstr>
      <vt:lpstr>F. Krajobrazno uređenje</vt:lpstr>
      <vt:lpstr>'A. Građevinsko-obrtnički radovi'!Print_Area</vt:lpstr>
      <vt:lpstr>'B. Vodovd i odvodnja'!Print_Area</vt:lpstr>
      <vt:lpstr>'C. Struja i vatrodojava'!Print_Area</vt:lpstr>
      <vt:lpstr>'D. Grijanje i hlađenje'!Print_Area</vt:lpstr>
      <vt:lpstr>'E. Vertikalni transport'!Print_Area</vt:lpstr>
      <vt:lpstr>'F. Krajobrazno uređenje'!Print_Area</vt:lpstr>
      <vt:lpstr>Naslovnica!Print_Area</vt:lpstr>
      <vt:lpstr>'Opći uvjeti'!Print_Area</vt:lpstr>
      <vt:lpstr>Rekapitulacija!Print_Area</vt:lpstr>
      <vt:lpstr>'A. Građevinsko-obrtnički radovi'!Print_Titles</vt:lpstr>
      <vt:lpstr>'B. Vodovd i odvodnja'!Print_Titles</vt:lpstr>
      <vt:lpstr>'C. Struja i vatrodojava'!Print_Titles</vt:lpstr>
      <vt:lpstr>'D. Grijanje i hlađenje'!Print_Titles</vt:lpstr>
      <vt:lpstr>'E. Vertikalni transport'!Print_Titles</vt:lpstr>
      <vt:lpstr>'F. Krajobrazno uređenje'!Print_Titles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Zornjak</dc:creator>
  <cp:lastModifiedBy>Andrej Zornjak</cp:lastModifiedBy>
  <cp:lastPrinted>2022-06-28T13:29:53Z</cp:lastPrinted>
  <dcterms:created xsi:type="dcterms:W3CDTF">2022-01-04T09:15:10Z</dcterms:created>
  <dcterms:modified xsi:type="dcterms:W3CDTF">2022-06-29T01:40:16Z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0x0101005FB5ECB110217F4DA644741E492A7D24</vt:lpwstr>
  </property>
  <property fmtid="{D5CDD505-2E9C-101B-9397-08002B2CF9AE}" pid="3" name="MediaServiceImageTags">
    <vt:lpwstr/>
  </property>
</Properties>
</file>